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1"/>
  </bookViews>
  <sheets>
    <sheet name="Rekapitulace stavby" sheetId="1" r:id="rId1"/>
    <sheet name="2 - Úprava letních šaten" sheetId="2" r:id="rId2"/>
    <sheet name="Pokyny pro vyplnění" sheetId="3" r:id="rId3"/>
  </sheets>
  <definedNames>
    <definedName name="_xlnm._FilterDatabase" localSheetId="1" hidden="1">'2 - Úprava letních šaten'!$C$98:$K$246</definedName>
    <definedName name="_xlnm.Print_Area" localSheetId="1">'2 - Úprava letních šaten'!$C$4:$J$39,'2 - Úprava letních šaten'!$C$45:$J$80,'2 - Úprava letních šaten'!$C$86:$K$246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'2 - Úprava letních šaten'!$98:$98</definedName>
  </definedNames>
  <calcPr calcId="152511"/>
</workbook>
</file>

<file path=xl/sharedStrings.xml><?xml version="1.0" encoding="utf-8"?>
<sst xmlns="http://schemas.openxmlformats.org/spreadsheetml/2006/main" count="2501" uniqueCount="742">
  <si>
    <t>Export Komplet</t>
  </si>
  <si>
    <t>VZ</t>
  </si>
  <si>
    <t>2.0</t>
  </si>
  <si>
    <t>ZAMOK</t>
  </si>
  <si>
    <t>False</t>
  </si>
  <si>
    <t>{799e1fbc-71fc-4beb-8b8b-53d7c7db5f60}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</si>
  <si>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</si>
  <si>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</si>
  <si>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</si>
  <si>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</si>
  <si>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</si>
  <si>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</si>
  <si>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</si>
  <si>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</si>
  <si>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045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</si>
  <si>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</si>
  <si>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</si>
  <si>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Plavecký areál</t>
  </si>
  <si>
    <t>KSO:</t>
  </si>
  <si>
    <t/>
  </si>
  <si>
    <t>CC-CZ:</t>
  </si>
  <si>
    <t>Místo:</t>
  </si>
  <si>
    <t>Děčín</t>
  </si>
  <si>
    <t>Datum:</t>
  </si>
  <si>
    <t>5. 2. 2021</t>
  </si>
  <si>
    <t>Zadavatel:</t>
  </si>
  <si>
    <t>IČ:</t>
  </si>
  <si>
    <t>261238</t>
  </si>
  <si>
    <t>Statutární město Děčín</t>
  </si>
  <si>
    <t>DIČ:</t>
  </si>
  <si>
    <t>Uchazeč:</t>
  </si>
  <si>
    <t>Vyplň údaj</t>
  </si>
  <si>
    <t>Projektant:</t>
  </si>
  <si>
    <t>69288992</t>
  </si>
  <si>
    <t>Vladimír Vidai</t>
  </si>
  <si>
    <t>CZ5705170625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</si>
  <si>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</si>
  <si>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</si>
  <si>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</si>
  <si>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</si>
  <si>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</si>
  <si>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</si>
  <si>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</si>
  <si>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</si>
  <si>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</si>
  <si>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</si>
  <si>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</si>
  <si>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</si>
  <si>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</si>
  <si>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</si>
  <si>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</si>
  <si>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</si>
  <si>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</si>
  <si>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</si>
  <si>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</si>
  <si>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</si>
  <si>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</si>
  <si>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</si>
  <si>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</si>
  <si>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</si>
  <si>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</si>
  <si>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</si>
  <si>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</si>
  <si>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</si>
  <si>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</si>
  <si>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</si>
  <si>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</si>
  <si>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</si>
  <si>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</si>
  <si>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</si>
  <si>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</si>
  <si>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</si>
  <si>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</si>
  <si>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</si>
  <si>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</si>
  <si>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</si>
  <si>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</si>
  <si>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</si>
  <si>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</si>
  <si>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</si>
  <si>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</t>
  </si>
  <si>
    <t>Úprava letních šaten</t>
  </si>
  <si>
    <t>STA</t>
  </si>
  <si>
    <t>1</t>
  </si>
  <si>
    <t>{455c127f-ebf1-43d8-97bd-6321280ac813}</t>
  </si>
  <si>
    <t>KRYCÍ LIST SOUPISU PRACÍ</t>
  </si>
  <si>
    <t>Objekt:</t>
  </si>
  <si>
    <t>2 - Úprava letních šaten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</si>
  <si>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</si>
  <si>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</si>
  <si>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</si>
  <si>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</si>
  <si>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</si>
  <si>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</si>
  <si>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</si>
  <si>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</si>
  <si>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</si>
  <si>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</si>
  <si>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91 - Doplňující konstrukce a práce pozemních komunikací</t>
  </si>
  <si>
    <t xml:space="preserve">    94 - Lešení</t>
  </si>
  <si>
    <t xml:space="preserve">    95 - Různé dokončovací konstrukce a práce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</si>
  <si>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</si>
  <si>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</si>
  <si>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</si>
  <si>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</si>
  <si>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751 - Vzduchotechnika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</si>
  <si>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</si>
  <si>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</si>
  <si>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</si>
  <si>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</si>
  <si>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</si>
  <si>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</si>
  <si>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</si>
  <si>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</si>
  <si>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</si>
  <si>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</si>
  <si>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</si>
  <si>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</si>
  <si>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</si>
  <si>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</si>
  <si>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</si>
  <si>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</si>
  <si>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</si>
  <si>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</si>
  <si>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</si>
  <si>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</si>
  <si>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</si>
  <si>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</si>
  <si>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</si>
  <si>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</si>
  <si>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113106023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</si>
  <si>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ze zámkové dlažby</t>
  </si>
  <si>
    <t>m2</t>
  </si>
  <si>
    <t>CS ÚRS 2020 01</t>
  </si>
  <si>
    <t>4</t>
  </si>
  <si>
    <t>-95142771</t>
  </si>
  <si>
    <t>VV</t>
  </si>
  <si>
    <t>1,80*2,26</t>
  </si>
  <si>
    <t>113107030</t>
  </si>
  <si>
    <t>Odstranění podkladů nebo krytů při překopech inženýrských sítí s přemístěním hmot na skládku ve vzdálenosti do 3 m nebo s naložením na dopravní prostředek ručně z betonu prostého, o tl. vrstvy do 100 mm</t>
  </si>
  <si>
    <t>1925453824</t>
  </si>
  <si>
    <t>3</t>
  </si>
  <si>
    <t>119003131</t>
  </si>
  <si>
    <t>Pomocné konstrukce při zabezpečení výkopu svislé výstražná páska zřízení</t>
  </si>
  <si>
    <t>m</t>
  </si>
  <si>
    <t>1993553737</t>
  </si>
  <si>
    <t>119003132</t>
  </si>
  <si>
    <t>Pomocné konstrukce při zabezpečení výkopu svislé výstražná páska odstranění</t>
  </si>
  <si>
    <t>1713684844</t>
  </si>
  <si>
    <t>5</t>
  </si>
  <si>
    <t>119003141</t>
  </si>
  <si>
    <t>Pomocné konstrukce při zabezpečení výkopu svislé plastový plot zřízení</t>
  </si>
  <si>
    <t>895108361</t>
  </si>
  <si>
    <t>6</t>
  </si>
  <si>
    <t>119003142</t>
  </si>
  <si>
    <t>Pomocné konstrukce při zabezpečení výkopu svislé plastový plot odstranění</t>
  </si>
  <si>
    <t>1024103610</t>
  </si>
  <si>
    <t>7</t>
  </si>
  <si>
    <t>122211101</t>
  </si>
  <si>
    <t>Odkopávky a prokopávky ručně zapažené i nezapažené v hornině třídy těžitelnosti I skupiny 3</t>
  </si>
  <si>
    <t>m3</t>
  </si>
  <si>
    <t>949221584</t>
  </si>
  <si>
    <t>1,80*2,26*0,40</t>
  </si>
  <si>
    <t>8</t>
  </si>
  <si>
    <t>133212011</t>
  </si>
  <si>
    <t>Hloubení šachet ručně zapažených i nezapažených v horninách třídy těžitelnosti I skupiny 3, půdorysná plocha výkopu do 4 m2</t>
  </si>
  <si>
    <t>1737464994</t>
  </si>
  <si>
    <t>"patka pro zábradlí"0,40*0,40*1,00</t>
  </si>
  <si>
    <t>"napojení odvodňovacího žladu"1,50*0,60*0,60</t>
  </si>
  <si>
    <t>Součet</t>
  </si>
  <si>
    <t>9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</si>
  <si>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</si>
  <si>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</si>
  <si>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1315623921</t>
  </si>
  <si>
    <t>1,627+0,7</t>
  </si>
  <si>
    <t>10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</si>
  <si>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</si>
  <si>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</si>
  <si>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1791867773</t>
  </si>
  <si>
    <t>2,327*5 'Přepočtené koeficientem množství</t>
  </si>
  <si>
    <t>11</t>
  </si>
  <si>
    <t>167111101</t>
  </si>
  <si>
    <t>Nakládání, skládání a překládání neulehlého výkopku nebo sypaniny ručně nakládání, z hornin třídy těžitelnosti I, skupiny 1 až 3</t>
  </si>
  <si>
    <t>1669640013</t>
  </si>
  <si>
    <t>12</t>
  </si>
  <si>
    <t>M</t>
  </si>
  <si>
    <t>94620001</t>
  </si>
  <si>
    <t>poplatek za uložení stavebního odpadu zeminy a kamení  zatříděného kódem 17 05 04</t>
  </si>
  <si>
    <t>t</t>
  </si>
  <si>
    <t>2050396080</t>
  </si>
  <si>
    <t>2,327*1,6 'Přepočtené koeficientem množství</t>
  </si>
  <si>
    <t>13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</si>
  <si>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</si>
  <si>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</si>
  <si>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-1081092043</t>
  </si>
  <si>
    <t>14</t>
  </si>
  <si>
    <t>58337310</t>
  </si>
  <si>
    <t>štěrkopísek frakce 0/4</t>
  </si>
  <si>
    <t>-1701040931</t>
  </si>
  <si>
    <t>0,54*2 'Přepočtené koeficientem množství</t>
  </si>
  <si>
    <t>Zakládání</t>
  </si>
  <si>
    <t>275313611</t>
  </si>
  <si>
    <t>Základy z betonu prostého patky a bloky z betonu kamenem neprokládaného tř. C 16/20</t>
  </si>
  <si>
    <t>552612007</t>
  </si>
  <si>
    <t>Komunikace pozemní</t>
  </si>
  <si>
    <t>16</t>
  </si>
  <si>
    <t>566901132</t>
  </si>
  <si>
    <t>Vyspravení podkladu po překopech inženýrských sítí plochy do 15 m2 s rozprostřením a zhutněním štěrkodrtí tl. 150 mm</t>
  </si>
  <si>
    <t>118383107</t>
  </si>
  <si>
    <t>17</t>
  </si>
  <si>
    <t>596211120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</si>
  <si>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B, pro plochy do 50 m2</t>
  </si>
  <si>
    <t>1020992269</t>
  </si>
  <si>
    <t>18</t>
  </si>
  <si>
    <t>59245012</t>
  </si>
  <si>
    <t>dlažba zámková tvaru I 200x165x60mm barevná</t>
  </si>
  <si>
    <t>-1083694998</t>
  </si>
  <si>
    <t>4,068*1,01 'Přepočtené koeficientem množství</t>
  </si>
  <si>
    <t>Úpravy povrchů, podlahy a osazování výplní</t>
  </si>
  <si>
    <t>19</t>
  </si>
  <si>
    <t>612325302</t>
  </si>
  <si>
    <t>Vápenocementová omítka ostění nebo nadpraží štuková</t>
  </si>
  <si>
    <t>277796741</t>
  </si>
  <si>
    <t>2*2,46*0,50</t>
  </si>
  <si>
    <t>20</t>
  </si>
  <si>
    <t>619995001</t>
  </si>
  <si>
    <t>Začištění omítek (s dodáním hmot) kolem oken, dveří, podlah, obkladů apod.</t>
  </si>
  <si>
    <t>1382611299</t>
  </si>
  <si>
    <t>(5,20+2,46)*2</t>
  </si>
  <si>
    <t>15,32*2 'Přepočtené koeficientem množství</t>
  </si>
  <si>
    <t>631311121</t>
  </si>
  <si>
    <t>Doplnění dosavadních mazanin prostým betonem s dodáním hmot, bez potěru, plochy jednotlivě do 1 m2 a tl. do 80 mm</t>
  </si>
  <si>
    <t>986049711</t>
  </si>
  <si>
    <t>22</t>
  </si>
  <si>
    <t>642944121</t>
  </si>
  <si>
    <t>Osazení ocelových dveřních zárubní lisovaných nebo z úhelníků dodatečně s vybetonováním prahu, plochy do 2,5 m2</t>
  </si>
  <si>
    <t>kus</t>
  </si>
  <si>
    <t>1154719074</t>
  </si>
  <si>
    <t>23</t>
  </si>
  <si>
    <t>55331352</t>
  </si>
  <si>
    <t>zárubeň ocelová pro běžné zdění a pórobeton 100 levá/pravá 900</t>
  </si>
  <si>
    <t>-2049671766</t>
  </si>
  <si>
    <t>Trubní vedení</t>
  </si>
  <si>
    <t>24</t>
  </si>
  <si>
    <t>871265211</t>
  </si>
  <si>
    <t>Kanalizační potrubí z tvrdého PVC v otevřeném výkopu ve sklonu do 20 %, hladkého plnostěnného jednovrstvého, tuhost třídy SN 4 DN 110</t>
  </si>
  <si>
    <t>1494190046</t>
  </si>
  <si>
    <t>25</t>
  </si>
  <si>
    <t>877260310</t>
  </si>
  <si>
    <t>Montáž tvarovek na kanalizačním plastovém potrubí z polypropylenu PP hladkého plnostěnného kolen DN 100</t>
  </si>
  <si>
    <t>590111447</t>
  </si>
  <si>
    <t>26</t>
  </si>
  <si>
    <t>28611349</t>
  </si>
  <si>
    <t>koleno kanalizace PVC KG 110x15°</t>
  </si>
  <si>
    <t>875728675</t>
  </si>
  <si>
    <t>27</t>
  </si>
  <si>
    <t>28611350</t>
  </si>
  <si>
    <t>koleno kanalizace PVC KG 110x30°</t>
  </si>
  <si>
    <t>-1776225851</t>
  </si>
  <si>
    <t>28</t>
  </si>
  <si>
    <t>8772604-R</t>
  </si>
  <si>
    <t>Propojení odvodňovacího žlabu a stávající dešťové kanalizace</t>
  </si>
  <si>
    <t>kpl</t>
  </si>
  <si>
    <t>R-položka</t>
  </si>
  <si>
    <t>-903473090</t>
  </si>
  <si>
    <t>91</t>
  </si>
  <si>
    <t>Doplňující konstrukce a práce pozemních komunikací</t>
  </si>
  <si>
    <t>29</t>
  </si>
  <si>
    <t>916331112</t>
  </si>
  <si>
    <t>Osazení zahradního obrubníku betonového s ložem tl. od 50 do 100 mm z betonu prostého tř. C 12/15 s boční opěrou z betonu prostého tř. C 12/15</t>
  </si>
  <si>
    <t>-1711886571</t>
  </si>
  <si>
    <t>1,20+2,00</t>
  </si>
  <si>
    <t>30</t>
  </si>
  <si>
    <t>59217001</t>
  </si>
  <si>
    <t>obrubník betonový zahradní 1000x50x250mm</t>
  </si>
  <si>
    <t>476736204</t>
  </si>
  <si>
    <t>31</t>
  </si>
  <si>
    <t>916991121</t>
  </si>
  <si>
    <t>Lože pod obrubníky, krajníky nebo obruby z dlažebních kostek z betonu prostého tř. C 16/20</t>
  </si>
  <si>
    <t>1657141561</t>
  </si>
  <si>
    <t>(1,20+2,00)*0,30*0,10</t>
  </si>
  <si>
    <t>32</t>
  </si>
  <si>
    <t>935932116</t>
  </si>
  <si>
    <t>Odvodňovací plastový žlab pro třídu zatížení A 15 vnitřní šířky 100 mm s krycím roštem mřížkovým z pozinkované oceli</t>
  </si>
  <si>
    <t>-763525133</t>
  </si>
  <si>
    <t>94</t>
  </si>
  <si>
    <t>Lešení</t>
  </si>
  <si>
    <t>33</t>
  </si>
  <si>
    <t>949101111</t>
  </si>
  <si>
    <t>Lešení pomocné pracovní pro objekty pozemních staveb pro zatížení do 150 kg/m2, o výšce lešeňové podlahy do 1,9 m</t>
  </si>
  <si>
    <t>160906583</t>
  </si>
  <si>
    <t>95</t>
  </si>
  <si>
    <t>Různé dokončovací konstrukce a práce</t>
  </si>
  <si>
    <t>34</t>
  </si>
  <si>
    <t>952901111</t>
  </si>
  <si>
    <t>Vyčištění budov nebo objektů před předáním do užívání budov bytové nebo občanské výstavby, světlé výšky podlaží do 4 m</t>
  </si>
  <si>
    <t>659345758</t>
  </si>
  <si>
    <t>35</t>
  </si>
  <si>
    <t>954941121</t>
  </si>
  <si>
    <t>Osazení průchodky DN 250 dl. 30 cm (odvodní potrubí ventilátoru) se zazděním</t>
  </si>
  <si>
    <t>104662234</t>
  </si>
  <si>
    <t>36</t>
  </si>
  <si>
    <t>28611140</t>
  </si>
  <si>
    <t>trubka kanalizační PVC DN 250x1000mm SN4</t>
  </si>
  <si>
    <t>-1836446926</t>
  </si>
  <si>
    <t>1*0,2 'Přepočtené koeficientem množství</t>
  </si>
  <si>
    <t>96</t>
  </si>
  <si>
    <t>Bourání konstrukcí</t>
  </si>
  <si>
    <t>37</t>
  </si>
  <si>
    <t>764002851</t>
  </si>
  <si>
    <t>Demontáž klempířských konstrukcí oplechování parapetů do suti</t>
  </si>
  <si>
    <t>-954332402</t>
  </si>
  <si>
    <t>38</t>
  </si>
  <si>
    <t>965042121</t>
  </si>
  <si>
    <t>Bourání mazanin betonových nebo z litého asfaltu tl. do 100 mm, plochy do 1 m2</t>
  </si>
  <si>
    <t>26499388</t>
  </si>
  <si>
    <t>39</t>
  </si>
  <si>
    <t>967031142</t>
  </si>
  <si>
    <t>Přisekání (špicování) plošné nebo rovných ostění zdiva z cihel pálených rovných ostění, bez odstupu, po hrubém vybourání otvorů, na maltu cementovou</t>
  </si>
  <si>
    <t>-541926156</t>
  </si>
  <si>
    <t>2*2,00*0,30</t>
  </si>
  <si>
    <t>40</t>
  </si>
  <si>
    <t>968072357</t>
  </si>
  <si>
    <t>Vybourání kovových rámů oken s křídly, dveřních zárubní, vrat, stěn, ostění nebo obkladů okenních rámů s křídly zdvojených, plochy přes 4 m2</t>
  </si>
  <si>
    <t>-41272535</t>
  </si>
  <si>
    <t>5,20*0,50</t>
  </si>
  <si>
    <t>41</t>
  </si>
  <si>
    <t>968072455</t>
  </si>
  <si>
    <t>Vybourání kovových rámů oken s křídly, dveřních zárubní, vrat, stěn, ostění nebo obkladů dveřních zárubní, plochy do 2 m2</t>
  </si>
  <si>
    <t>1564658346</t>
  </si>
  <si>
    <t>0,90*2,00</t>
  </si>
  <si>
    <t>42</t>
  </si>
  <si>
    <t>971033441</t>
  </si>
  <si>
    <t>Vybourání otvorů ve zdivu základovém nebo nadzákladovém z cihel, tvárnic, příčkovek z cihel pálených na maltu vápennou nebo vápenocementovou plochy do 0,25 m2, tl. do 300 mm</t>
  </si>
  <si>
    <t>-758385358</t>
  </si>
  <si>
    <t>P</t>
  </si>
  <si>
    <t>Poznámka k položce:
pro ventilátor</t>
  </si>
  <si>
    <t>43</t>
  </si>
  <si>
    <t>971033641</t>
  </si>
  <si>
    <t>Vybourání otvorů ve zdivu základovém nebo nadzákladovém z cihel, tvárnic, příčkovek z cihel pálených na maltu vápennou nebo vápenocementovou plochy do 4 m2, tl. do 300 mm</t>
  </si>
  <si>
    <t>-1342802289</t>
  </si>
  <si>
    <t>1,14*0,30*2,00</t>
  </si>
  <si>
    <t>44</t>
  </si>
  <si>
    <t>977151116</t>
  </si>
  <si>
    <t>Jádrové vrty diamantovými korunkami do stavebních materiálů (železobetonu, betonu, cihel, obkladů, dlažeb, kamene) průměru přes 70 do 80 mm</t>
  </si>
  <si>
    <t>319806302</t>
  </si>
  <si>
    <t>"pro oszení pouzder stojanů Z2"13*2*0,40</t>
  </si>
  <si>
    <t>997</t>
  </si>
  <si>
    <t>Přesun sutě</t>
  </si>
  <si>
    <t>45</t>
  </si>
  <si>
    <t>997221561</t>
  </si>
  <si>
    <t>Vodorovná doprava suti bez naložení, ale se složením a s hrubým urovnáním z kusových materiálů, na vzdálenost do 1 km</t>
  </si>
  <si>
    <t>336054365</t>
  </si>
  <si>
    <t>46</t>
  </si>
  <si>
    <t>997221569</t>
  </si>
  <si>
    <t>Vodorovná doprava suti bez naložení, ale se složením a s hrubým urovnáním Příplatek k ceně za každý další i započatý 1 km přes 1 km</t>
  </si>
  <si>
    <t>-1928678993</t>
  </si>
  <si>
    <t>4,442*14 'Přepočtené koeficientem množství</t>
  </si>
  <si>
    <t>47</t>
  </si>
  <si>
    <t>997221611</t>
  </si>
  <si>
    <t>Nakládání na dopravní prostředky pro vodorovnou dopravu suti</t>
  </si>
  <si>
    <t>-1245115679</t>
  </si>
  <si>
    <t>48</t>
  </si>
  <si>
    <t>94620002</t>
  </si>
  <si>
    <t>poplatek za uložení stavebního odpadu betonového zatříděného kódem 17 01 01</t>
  </si>
  <si>
    <t>922422921</t>
  </si>
  <si>
    <t>49</t>
  </si>
  <si>
    <t>94620003</t>
  </si>
  <si>
    <t>poplatek za uložení stavebního odpadu cihelného zatříděného kódem 17 01 02</t>
  </si>
  <si>
    <t>-731426117</t>
  </si>
  <si>
    <t>50</t>
  </si>
  <si>
    <t>94620250</t>
  </si>
  <si>
    <t>poplatek za uložení směsného stavebního a demoličního odpadu zatříděného kódem 17 09 04</t>
  </si>
  <si>
    <t>152719494</t>
  </si>
  <si>
    <t>998</t>
  </si>
  <si>
    <t>Přesun hmot</t>
  </si>
  <si>
    <t>51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</si>
  <si>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</si>
  <si>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</si>
  <si>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74026764</t>
  </si>
  <si>
    <t>PSV</t>
  </si>
  <si>
    <t>Práce a dodávky PSV</t>
  </si>
  <si>
    <t>751</t>
  </si>
  <si>
    <t>Vzduchotechnika</t>
  </si>
  <si>
    <t>52</t>
  </si>
  <si>
    <t>751111272</t>
  </si>
  <si>
    <t>Montáž ventilátoru axiálního středotlakého potrubního základního, průměru přes 200 do 300 mm</t>
  </si>
  <si>
    <t>523574976</t>
  </si>
  <si>
    <t>53</t>
  </si>
  <si>
    <t>ELD.SP185100020</t>
  </si>
  <si>
    <t>ventilátor nástěnný průmyslový průměr 250 mm</t>
  </si>
  <si>
    <t>-1760463289</t>
  </si>
  <si>
    <t>Poznámka k položce:
- připojovací průměr: 250 mm
- napájecí napětí: 230 V / 50 Hz
- proud: 0,42 A
- příkon: 80 W
- objemový průtok: 955 m3/hod
- akustický tlak: 55 dB 1 m</t>
  </si>
  <si>
    <t>54</t>
  </si>
  <si>
    <t>751398041</t>
  </si>
  <si>
    <t>Montáž ostatních zařízení protidešťové žaluzie nebo žaluziové klapky na kruhové potrubí, průměru do 300 mm</t>
  </si>
  <si>
    <t>1024093715</t>
  </si>
  <si>
    <t>55</t>
  </si>
  <si>
    <t>429813-R</t>
  </si>
  <si>
    <t>větrací samočinná žaluzie na ukončení potrubí průměru 250 mm</t>
  </si>
  <si>
    <t>1144261784</t>
  </si>
  <si>
    <t>56</t>
  </si>
  <si>
    <t>998751101</t>
  </si>
  <si>
    <t>Přesun hmot pro vzduchotechniku stanovený z hmotnosti přesunovaného materiálu vodorovná dopravní vzdálenost do 100 m v objektech výšky do 12 m</t>
  </si>
  <si>
    <t>937585913</t>
  </si>
  <si>
    <t>764</t>
  </si>
  <si>
    <t>Konstrukce klempířské</t>
  </si>
  <si>
    <t>57</t>
  </si>
  <si>
    <t>764216604</t>
  </si>
  <si>
    <t>Oplechování parapetů z pozinkovaného plechu s povrchovou úpravou rovných mechanicky kotvené, bez rohů rš 330 mm</t>
  </si>
  <si>
    <t>2132179859</t>
  </si>
  <si>
    <t>58</t>
  </si>
  <si>
    <t>764216665</t>
  </si>
  <si>
    <t>Oplechování parapetů z pozinkovaného plechu s povrchovou úpravou rovných, bez rohů Příplatek k cenám za zvýšenou pracnost při provedení rohu nebo koutu do rš 400 mm</t>
  </si>
  <si>
    <t>-1357756965</t>
  </si>
  <si>
    <t>59</t>
  </si>
  <si>
    <t>998764101</t>
  </si>
  <si>
    <t>Přesun hmot pro konstrukce klempířské stanovený z hmotnosti přesunovaného materiálu vodorovná dopravní vzdálenost do 50 m v objektech výšky do 6 m</t>
  </si>
  <si>
    <t>-1904156204</t>
  </si>
  <si>
    <t>766</t>
  </si>
  <si>
    <t>Konstrukce truhlářské</t>
  </si>
  <si>
    <t>60</t>
  </si>
  <si>
    <t>766622131</t>
  </si>
  <si>
    <t>Montáž oken plastových včetně montáže rámu plochy přes 1 m2 otevíravých do zdiva, výšky do 1,5 m</t>
  </si>
  <si>
    <t>-1621595698</t>
  </si>
  <si>
    <t>4,03*0,50</t>
  </si>
  <si>
    <t>61</t>
  </si>
  <si>
    <t>61140051</t>
  </si>
  <si>
    <t>okno plastové otevíravé/sklopné dvojsklo přes plochu 1m2 do v 1,5m</t>
  </si>
  <si>
    <t>-1853287827</t>
  </si>
  <si>
    <t>Poznámka k položce:
OZN. O</t>
  </si>
  <si>
    <t>62</t>
  </si>
  <si>
    <t>766660022</t>
  </si>
  <si>
    <t>Montáž dveřních křídel dřevěných nebo plastových otevíravých do ocelové zárubně protipožárních jednokřídlových, šířky přes 800 mm</t>
  </si>
  <si>
    <t>-68074732</t>
  </si>
  <si>
    <t>63</t>
  </si>
  <si>
    <t>61165340</t>
  </si>
  <si>
    <t>dveře jednokřídlé dřevotřískové protipožární EI (EW) 30 D3 povrch lakovaný plné 900x1970/2100mm</t>
  </si>
  <si>
    <t>649751839</t>
  </si>
  <si>
    <t>Poznámka k položce:
OZN. T2/P</t>
  </si>
  <si>
    <t>64</t>
  </si>
  <si>
    <t>54914622</t>
  </si>
  <si>
    <t>kování dveřní vrchní klika včetně štítu a montážního materiálu BB 72 matný nikl</t>
  </si>
  <si>
    <t>-234298324</t>
  </si>
  <si>
    <t>65</t>
  </si>
  <si>
    <t>766660421</t>
  </si>
  <si>
    <t>Montáž dveřních křídel dřevěných nebo plastových vchodových dveří včetně rámu do zdiva jednokřídlových s nadsvětlíkem</t>
  </si>
  <si>
    <t>468549558</t>
  </si>
  <si>
    <t>66</t>
  </si>
  <si>
    <t>611441-R</t>
  </si>
  <si>
    <t>dveře plastové vchodové jednokřídlé otvíravé plné s nadsvětlíkem do otvoru 1140x2460 mm včetně kování, OZN. T1</t>
  </si>
  <si>
    <t>-1272706122</t>
  </si>
  <si>
    <t>67</t>
  </si>
  <si>
    <t>766660717</t>
  </si>
  <si>
    <t>Montáž dveřních doplňků samozavírače na zárubeň ocelovou</t>
  </si>
  <si>
    <t>345059633</t>
  </si>
  <si>
    <t>68</t>
  </si>
  <si>
    <t>54917265</t>
  </si>
  <si>
    <t>samozavírač dveří hydraulický K214 č.14 zlatá bronz</t>
  </si>
  <si>
    <t>841667806</t>
  </si>
  <si>
    <t>69</t>
  </si>
  <si>
    <t>998766101</t>
  </si>
  <si>
    <t>Přesun hmot pro konstrukce truhlářské stanovený z hmotnosti přesunovaného materiálu vodorovná dopravní vzdálenost do 50 m v objektech výšky do 6 m</t>
  </si>
  <si>
    <t>-684029454</t>
  </si>
  <si>
    <t>767</t>
  </si>
  <si>
    <t>Konstrukce zámečnické</t>
  </si>
  <si>
    <t>70</t>
  </si>
  <si>
    <t>7671743-R</t>
  </si>
  <si>
    <t>Montáž odnímatelného stojanu na kola včetně pouzdra do připravených otvorů v podlaze</t>
  </si>
  <si>
    <t>-1521932387</t>
  </si>
  <si>
    <t>71</t>
  </si>
  <si>
    <t>145501-R</t>
  </si>
  <si>
    <t>stojan na kola odnímatelný pozinkovaný rozměr nad úrovní podlahy 800/1000 mm včetně záslepek pouzder OZN. Z2</t>
  </si>
  <si>
    <t>-1838951451</t>
  </si>
  <si>
    <t xml:space="preserve">Poznámka k položce:
Stojan: trubka ocelová vnější průměr 40 mm se zarážkou
Pouzdro: trubka ocelová vnitřní průměr&gt; než 40 mm
Záslepka pouzdra z PVC (v případě vyjmutého stojanu) - 2 kusy
</t>
  </si>
  <si>
    <t>72</t>
  </si>
  <si>
    <t>767161111</t>
  </si>
  <si>
    <t>Montáž zábradlí rovného z trubek nebo tenkostěnných profilů do zdiva, hmotnosti 1 m zábradlí do 20 kg</t>
  </si>
  <si>
    <t>-1837221848</t>
  </si>
  <si>
    <t>73</t>
  </si>
  <si>
    <t>145502-R</t>
  </si>
  <si>
    <t>zábradlí venkovní dvoutyčové z ocelového čtvercového profilu 50/50/3 mm</t>
  </si>
  <si>
    <t>1974991644</t>
  </si>
  <si>
    <t>"zábradlí Z1"1,50</t>
  </si>
  <si>
    <t>74</t>
  </si>
  <si>
    <t>998767101</t>
  </si>
  <si>
    <t>Přesun hmot pro zámečnické konstrukce stanovený z hmotnosti přesunovaného materiálu vodorovná dopravní vzdálenost do 50 m v objektech výšky do 6 m</t>
  </si>
  <si>
    <t>-140724823</t>
  </si>
  <si>
    <t>771</t>
  </si>
  <si>
    <t>Podlahy z dlaždic</t>
  </si>
  <si>
    <t>75</t>
  </si>
  <si>
    <t>771573913</t>
  </si>
  <si>
    <t>Opravy podlah z dlaždic keramických lepených při velikosti dlaždic přes 9 do 12 ks/m2</t>
  </si>
  <si>
    <t>-1610486070</t>
  </si>
  <si>
    <t>Poznámka k položce:
včetně opravy soklíku</t>
  </si>
  <si>
    <t>76</t>
  </si>
  <si>
    <t>59761434</t>
  </si>
  <si>
    <t>dlažba keramická slinutá hladká do interiéru i exteriéru pro vysoké mechanické namáhání přes 9 do 12ks/m2</t>
  </si>
  <si>
    <t>837368305</t>
  </si>
  <si>
    <t>77</t>
  </si>
  <si>
    <t>998771101</t>
  </si>
  <si>
    <t>Přesun hmot pro podlahy z dlaždic stanovený z hmotnosti přesunovaného materiálu vodorovná dopravní vzdálenost do 50 m v objektech výšky do 6 m</t>
  </si>
  <si>
    <t>782578669</t>
  </si>
  <si>
    <t>783</t>
  </si>
  <si>
    <t>Dokončovací práce - nátěry</t>
  </si>
  <si>
    <t>78</t>
  </si>
  <si>
    <t>783314101</t>
  </si>
  <si>
    <t>Základní nátěr zámečnických konstrukcí jednonásobný syntetický</t>
  </si>
  <si>
    <t>-180936815</t>
  </si>
  <si>
    <t>"zárubeň T2/P"5*0,40</t>
  </si>
  <si>
    <t>79</t>
  </si>
  <si>
    <t>783315101</t>
  </si>
  <si>
    <t>Mezinátěr zámečnických konstrukcí jednonásobný syntetický standardní</t>
  </si>
  <si>
    <t>1844260980</t>
  </si>
  <si>
    <t>80</t>
  </si>
  <si>
    <t>783317101</t>
  </si>
  <si>
    <t>Krycí nátěr (email) zámečnických konstrukcí jednonásobný syntetický standardní</t>
  </si>
  <si>
    <t>1746377185</t>
  </si>
  <si>
    <t>81</t>
  </si>
  <si>
    <t>783813101</t>
  </si>
  <si>
    <t>Penetrační nátěr omítek hladkých betonových povrchů syntetický</t>
  </si>
  <si>
    <t>1408599977</t>
  </si>
  <si>
    <t>"omyvatelný sokl kolárny"(19,37+2,85)*2*1,50</t>
  </si>
  <si>
    <t>82</t>
  </si>
  <si>
    <t>783817401</t>
  </si>
  <si>
    <t>Krycí (ochranný ) nátěr omítek dvojnásobný hladkých betonových povrchů nebo povrchů z desek na bázi dřeva (dřevovláknitých apod.) syntetický</t>
  </si>
  <si>
    <t>-898543966</t>
  </si>
  <si>
    <t>83</t>
  </si>
  <si>
    <t>783823135</t>
  </si>
  <si>
    <t>Penetrační nátěr omítek hladkých omítek hladkých, zrnitých tenkovrstvých nebo štukových stupně členitosti 1 a 2 silikonový</t>
  </si>
  <si>
    <t>1524993830</t>
  </si>
  <si>
    <t>"oprava venkovníko nátěru"(5,20+2*2,46)*0,50</t>
  </si>
  <si>
    <t>84</t>
  </si>
  <si>
    <t>783827425</t>
  </si>
  <si>
    <t>Krycí (ochranný ) nátěr omítek dvojnásobný hladkých omítek hladkých, zrnitých tenkovrstvých nebo štukových stupně členitosti 1 a 2 silikonový</t>
  </si>
  <si>
    <t>1140204051</t>
  </si>
  <si>
    <t>784</t>
  </si>
  <si>
    <t>Dokončovací práce - malby a tapety</t>
  </si>
  <si>
    <t>85</t>
  </si>
  <si>
    <t>784111001</t>
  </si>
  <si>
    <t>Oprášení (ometení) podkladu v místnostech výšky do 3,80 m</t>
  </si>
  <si>
    <t>39832541</t>
  </si>
  <si>
    <t>(19,37+2,85)*2*1,30+42,35</t>
  </si>
  <si>
    <t>9,32*2,70</t>
  </si>
  <si>
    <t>86</t>
  </si>
  <si>
    <t>784111011</t>
  </si>
  <si>
    <t>Obroušení podkladu omítky v místnostech výšky do 3,80 m</t>
  </si>
  <si>
    <t>-1436963742</t>
  </si>
  <si>
    <t>87</t>
  </si>
  <si>
    <t>784181101</t>
  </si>
  <si>
    <t>Penetrace podkladu jednonásobná základní akrylátová v místnostech výšky do 3,80 m</t>
  </si>
  <si>
    <t>-466602463</t>
  </si>
  <si>
    <t>88</t>
  </si>
  <si>
    <t>784221101</t>
  </si>
  <si>
    <t>Malby z malířských směsí otěruvzdorných za sucha dvojnásobné, bílé za sucha otěruvzdorné dobře v místnostech výšky do 3,80 m</t>
  </si>
  <si>
    <t>530409222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</si>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</sst>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6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8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7" fillId="0" borderId="23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>
      <alignment/>
    </xf>
    <xf numFmtId="0" fontId="37" fillId="0" borderId="26" xfId="0" applyFont="1" applyBorder="1" applyAlignment="1">
      <alignment vertical="top"/>
    </xf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workbookViewId="0" topLeftCell="A82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08" t="s">
        <v>14</v>
      </c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22"/>
      <c r="AQ5" s="22"/>
      <c r="AR5" s="20"/>
      <c r="BE5" s="305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10" t="s">
        <v>17</v>
      </c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22"/>
      <c r="AQ6" s="22"/>
      <c r="AR6" s="20"/>
      <c r="BE6" s="306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306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306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06"/>
      <c r="BS9" s="17" t="s">
        <v>6</v>
      </c>
    </row>
    <row r="10" spans="2:71" s="1" customFormat="1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06"/>
      <c r="BS10" s="17" t="s">
        <v>6</v>
      </c>
    </row>
    <row r="11" spans="2:71" s="1" customFormat="1" ht="18.4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29</v>
      </c>
      <c r="AL11" s="22"/>
      <c r="AM11" s="22"/>
      <c r="AN11" s="27" t="s">
        <v>19</v>
      </c>
      <c r="AO11" s="22"/>
      <c r="AP11" s="22"/>
      <c r="AQ11" s="22"/>
      <c r="AR11" s="20"/>
      <c r="BE11" s="306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06"/>
      <c r="BS12" s="17" t="s">
        <v>6</v>
      </c>
    </row>
    <row r="13" spans="2:71" s="1" customFormat="1" ht="12" customHeight="1">
      <c r="B13" s="21"/>
      <c r="C13" s="22"/>
      <c r="D13" s="29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31</v>
      </c>
      <c r="AO13" s="22"/>
      <c r="AP13" s="22"/>
      <c r="AQ13" s="22"/>
      <c r="AR13" s="20"/>
      <c r="BE13" s="306"/>
      <c r="BS13" s="17" t="s">
        <v>6</v>
      </c>
    </row>
    <row r="14" spans="2:71" ht="12.75">
      <c r="B14" s="21"/>
      <c r="C14" s="22"/>
      <c r="D14" s="22"/>
      <c r="E14" s="311" t="s">
        <v>31</v>
      </c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29" t="s">
        <v>29</v>
      </c>
      <c r="AL14" s="22"/>
      <c r="AM14" s="22"/>
      <c r="AN14" s="31" t="s">
        <v>31</v>
      </c>
      <c r="AO14" s="22"/>
      <c r="AP14" s="22"/>
      <c r="AQ14" s="22"/>
      <c r="AR14" s="20"/>
      <c r="BE14" s="306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06"/>
      <c r="BS15" s="17" t="s">
        <v>4</v>
      </c>
    </row>
    <row r="16" spans="2:71" s="1" customFormat="1" ht="12" customHeight="1">
      <c r="B16" s="21"/>
      <c r="C16" s="22"/>
      <c r="D16" s="29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33</v>
      </c>
      <c r="AO16" s="22"/>
      <c r="AP16" s="22"/>
      <c r="AQ16" s="22"/>
      <c r="AR16" s="20"/>
      <c r="BE16" s="306"/>
      <c r="BS16" s="17" t="s">
        <v>4</v>
      </c>
    </row>
    <row r="17" spans="2:71" s="1" customFormat="1" ht="18.4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29</v>
      </c>
      <c r="AL17" s="22"/>
      <c r="AM17" s="22"/>
      <c r="AN17" s="27" t="s">
        <v>35</v>
      </c>
      <c r="AO17" s="22"/>
      <c r="AP17" s="22"/>
      <c r="AQ17" s="22"/>
      <c r="AR17" s="20"/>
      <c r="BE17" s="306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06"/>
      <c r="BS18" s="17" t="s">
        <v>6</v>
      </c>
    </row>
    <row r="19" spans="2:71" s="1" customFormat="1" ht="12" customHeight="1">
      <c r="B19" s="21"/>
      <c r="C19" s="22"/>
      <c r="D19" s="29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06"/>
      <c r="BS19" s="17" t="s">
        <v>6</v>
      </c>
    </row>
    <row r="20" spans="2:71" s="1" customFormat="1" ht="18.4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06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06"/>
    </row>
    <row r="22" spans="2:57" s="1" customFormat="1" ht="12" customHeight="1">
      <c r="B22" s="21"/>
      <c r="C22" s="22"/>
      <c r="D22" s="29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06"/>
    </row>
    <row r="23" spans="2:57" s="1" customFormat="1" ht="47.25" customHeight="1">
      <c r="B23" s="21"/>
      <c r="C23" s="22"/>
      <c r="D23" s="22"/>
      <c r="E23" s="313" t="s">
        <v>40</v>
      </c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  <c r="AN23" s="313"/>
      <c r="AO23" s="22"/>
      <c r="AP23" s="22"/>
      <c r="AQ23" s="22"/>
      <c r="AR23" s="20"/>
      <c r="BE23" s="306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06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06"/>
    </row>
    <row r="26" spans="1:57" s="2" customFormat="1" ht="25.9" customHeight="1">
      <c r="A26" s="34"/>
      <c r="B26" s="35"/>
      <c r="C26" s="36"/>
      <c r="D26" s="37" t="s">
        <v>41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14">
        <f>ROUND(AG54,2)</f>
        <v>0</v>
      </c>
      <c r="AL26" s="315"/>
      <c r="AM26" s="315"/>
      <c r="AN26" s="315"/>
      <c r="AO26" s="315"/>
      <c r="AP26" s="36"/>
      <c r="AQ26" s="36"/>
      <c r="AR26" s="39"/>
      <c r="BE26" s="306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06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16" t="s">
        <v>42</v>
      </c>
      <c r="M28" s="316"/>
      <c r="N28" s="316"/>
      <c r="O28" s="316"/>
      <c r="P28" s="316"/>
      <c r="Q28" s="36"/>
      <c r="R28" s="36"/>
      <c r="S28" s="36"/>
      <c r="T28" s="36"/>
      <c r="U28" s="36"/>
      <c r="V28" s="36"/>
      <c r="W28" s="316" t="s">
        <v>43</v>
      </c>
      <c r="X28" s="316"/>
      <c r="Y28" s="316"/>
      <c r="Z28" s="316"/>
      <c r="AA28" s="316"/>
      <c r="AB28" s="316"/>
      <c r="AC28" s="316"/>
      <c r="AD28" s="316"/>
      <c r="AE28" s="316"/>
      <c r="AF28" s="36"/>
      <c r="AG28" s="36"/>
      <c r="AH28" s="36"/>
      <c r="AI28" s="36"/>
      <c r="AJ28" s="36"/>
      <c r="AK28" s="316" t="s">
        <v>44</v>
      </c>
      <c r="AL28" s="316"/>
      <c r="AM28" s="316"/>
      <c r="AN28" s="316"/>
      <c r="AO28" s="316"/>
      <c r="AP28" s="36"/>
      <c r="AQ28" s="36"/>
      <c r="AR28" s="39"/>
      <c r="BE28" s="306"/>
    </row>
    <row r="29" spans="2:57" s="3" customFormat="1" ht="14.45" customHeight="1">
      <c r="B29" s="40"/>
      <c r="C29" s="41"/>
      <c r="D29" s="29" t="s">
        <v>45</v>
      </c>
      <c r="E29" s="41"/>
      <c r="F29" s="29" t="s">
        <v>46</v>
      </c>
      <c r="G29" s="41"/>
      <c r="H29" s="41"/>
      <c r="I29" s="41"/>
      <c r="J29" s="41"/>
      <c r="K29" s="41"/>
      <c r="L29" s="319">
        <v>0.21</v>
      </c>
      <c r="M29" s="318"/>
      <c r="N29" s="318"/>
      <c r="O29" s="318"/>
      <c r="P29" s="318"/>
      <c r="Q29" s="41"/>
      <c r="R29" s="41"/>
      <c r="S29" s="41"/>
      <c r="T29" s="41"/>
      <c r="U29" s="41"/>
      <c r="V29" s="41"/>
      <c r="W29" s="317">
        <f>ROUND(AZ54,2)</f>
        <v>0</v>
      </c>
      <c r="X29" s="318"/>
      <c r="Y29" s="318"/>
      <c r="Z29" s="318"/>
      <c r="AA29" s="318"/>
      <c r="AB29" s="318"/>
      <c r="AC29" s="318"/>
      <c r="AD29" s="318"/>
      <c r="AE29" s="318"/>
      <c r="AF29" s="41"/>
      <c r="AG29" s="41"/>
      <c r="AH29" s="41"/>
      <c r="AI29" s="41"/>
      <c r="AJ29" s="41"/>
      <c r="AK29" s="317">
        <f>ROUND(AV54,2)</f>
        <v>0</v>
      </c>
      <c r="AL29" s="318"/>
      <c r="AM29" s="318"/>
      <c r="AN29" s="318"/>
      <c r="AO29" s="318"/>
      <c r="AP29" s="41"/>
      <c r="AQ29" s="41"/>
      <c r="AR29" s="42"/>
      <c r="BE29" s="307"/>
    </row>
    <row r="30" spans="2:57" s="3" customFormat="1" ht="14.45" customHeight="1">
      <c r="B30" s="40"/>
      <c r="C30" s="41"/>
      <c r="D30" s="41"/>
      <c r="E30" s="41"/>
      <c r="F30" s="29" t="s">
        <v>47</v>
      </c>
      <c r="G30" s="41"/>
      <c r="H30" s="41"/>
      <c r="I30" s="41"/>
      <c r="J30" s="41"/>
      <c r="K30" s="41"/>
      <c r="L30" s="319">
        <v>0.15</v>
      </c>
      <c r="M30" s="318"/>
      <c r="N30" s="318"/>
      <c r="O30" s="318"/>
      <c r="P30" s="318"/>
      <c r="Q30" s="41"/>
      <c r="R30" s="41"/>
      <c r="S30" s="41"/>
      <c r="T30" s="41"/>
      <c r="U30" s="41"/>
      <c r="V30" s="41"/>
      <c r="W30" s="317">
        <f>ROUND(BA54,2)</f>
        <v>0</v>
      </c>
      <c r="X30" s="318"/>
      <c r="Y30" s="318"/>
      <c r="Z30" s="318"/>
      <c r="AA30" s="318"/>
      <c r="AB30" s="318"/>
      <c r="AC30" s="318"/>
      <c r="AD30" s="318"/>
      <c r="AE30" s="318"/>
      <c r="AF30" s="41"/>
      <c r="AG30" s="41"/>
      <c r="AH30" s="41"/>
      <c r="AI30" s="41"/>
      <c r="AJ30" s="41"/>
      <c r="AK30" s="317">
        <f>ROUND(AW54,2)</f>
        <v>0</v>
      </c>
      <c r="AL30" s="318"/>
      <c r="AM30" s="318"/>
      <c r="AN30" s="318"/>
      <c r="AO30" s="318"/>
      <c r="AP30" s="41"/>
      <c r="AQ30" s="41"/>
      <c r="AR30" s="42"/>
      <c r="BE30" s="307"/>
    </row>
    <row r="31" spans="2:57" s="3" customFormat="1" ht="14.45" customHeight="1" hidden="1">
      <c r="B31" s="40"/>
      <c r="C31" s="41"/>
      <c r="D31" s="41"/>
      <c r="E31" s="41"/>
      <c r="F31" s="29" t="s">
        <v>48</v>
      </c>
      <c r="G31" s="41"/>
      <c r="H31" s="41"/>
      <c r="I31" s="41"/>
      <c r="J31" s="41"/>
      <c r="K31" s="41"/>
      <c r="L31" s="319">
        <v>0.21</v>
      </c>
      <c r="M31" s="318"/>
      <c r="N31" s="318"/>
      <c r="O31" s="318"/>
      <c r="P31" s="318"/>
      <c r="Q31" s="41"/>
      <c r="R31" s="41"/>
      <c r="S31" s="41"/>
      <c r="T31" s="41"/>
      <c r="U31" s="41"/>
      <c r="V31" s="41"/>
      <c r="W31" s="317">
        <f>ROUND(BB54,2)</f>
        <v>0</v>
      </c>
      <c r="X31" s="318"/>
      <c r="Y31" s="318"/>
      <c r="Z31" s="318"/>
      <c r="AA31" s="318"/>
      <c r="AB31" s="318"/>
      <c r="AC31" s="318"/>
      <c r="AD31" s="318"/>
      <c r="AE31" s="318"/>
      <c r="AF31" s="41"/>
      <c r="AG31" s="41"/>
      <c r="AH31" s="41"/>
      <c r="AI31" s="41"/>
      <c r="AJ31" s="41"/>
      <c r="AK31" s="317">
        <v>0</v>
      </c>
      <c r="AL31" s="318"/>
      <c r="AM31" s="318"/>
      <c r="AN31" s="318"/>
      <c r="AO31" s="318"/>
      <c r="AP31" s="41"/>
      <c r="AQ31" s="41"/>
      <c r="AR31" s="42"/>
      <c r="BE31" s="307"/>
    </row>
    <row r="32" spans="2:57" s="3" customFormat="1" ht="14.45" customHeight="1" hidden="1">
      <c r="B32" s="40"/>
      <c r="C32" s="41"/>
      <c r="D32" s="41"/>
      <c r="E32" s="41"/>
      <c r="F32" s="29" t="s">
        <v>49</v>
      </c>
      <c r="G32" s="41"/>
      <c r="H32" s="41"/>
      <c r="I32" s="41"/>
      <c r="J32" s="41"/>
      <c r="K32" s="41"/>
      <c r="L32" s="319">
        <v>0.15</v>
      </c>
      <c r="M32" s="318"/>
      <c r="N32" s="318"/>
      <c r="O32" s="318"/>
      <c r="P32" s="318"/>
      <c r="Q32" s="41"/>
      <c r="R32" s="41"/>
      <c r="S32" s="41"/>
      <c r="T32" s="41"/>
      <c r="U32" s="41"/>
      <c r="V32" s="41"/>
      <c r="W32" s="317">
        <f>ROUND(BC54,2)</f>
        <v>0</v>
      </c>
      <c r="X32" s="318"/>
      <c r="Y32" s="318"/>
      <c r="Z32" s="318"/>
      <c r="AA32" s="318"/>
      <c r="AB32" s="318"/>
      <c r="AC32" s="318"/>
      <c r="AD32" s="318"/>
      <c r="AE32" s="318"/>
      <c r="AF32" s="41"/>
      <c r="AG32" s="41"/>
      <c r="AH32" s="41"/>
      <c r="AI32" s="41"/>
      <c r="AJ32" s="41"/>
      <c r="AK32" s="317">
        <v>0</v>
      </c>
      <c r="AL32" s="318"/>
      <c r="AM32" s="318"/>
      <c r="AN32" s="318"/>
      <c r="AO32" s="318"/>
      <c r="AP32" s="41"/>
      <c r="AQ32" s="41"/>
      <c r="AR32" s="42"/>
      <c r="BE32" s="307"/>
    </row>
    <row r="33" spans="2:44" s="3" customFormat="1" ht="14.45" customHeight="1" hidden="1">
      <c r="B33" s="40"/>
      <c r="C33" s="41"/>
      <c r="D33" s="41"/>
      <c r="E33" s="41"/>
      <c r="F33" s="29" t="s">
        <v>50</v>
      </c>
      <c r="G33" s="41"/>
      <c r="H33" s="41"/>
      <c r="I33" s="41"/>
      <c r="J33" s="41"/>
      <c r="K33" s="41"/>
      <c r="L33" s="319">
        <v>0</v>
      </c>
      <c r="M33" s="318"/>
      <c r="N33" s="318"/>
      <c r="O33" s="318"/>
      <c r="P33" s="318"/>
      <c r="Q33" s="41"/>
      <c r="R33" s="41"/>
      <c r="S33" s="41"/>
      <c r="T33" s="41"/>
      <c r="U33" s="41"/>
      <c r="V33" s="41"/>
      <c r="W33" s="317">
        <f>ROUND(BD54,2)</f>
        <v>0</v>
      </c>
      <c r="X33" s="318"/>
      <c r="Y33" s="318"/>
      <c r="Z33" s="318"/>
      <c r="AA33" s="318"/>
      <c r="AB33" s="318"/>
      <c r="AC33" s="318"/>
      <c r="AD33" s="318"/>
      <c r="AE33" s="318"/>
      <c r="AF33" s="41"/>
      <c r="AG33" s="41"/>
      <c r="AH33" s="41"/>
      <c r="AI33" s="41"/>
      <c r="AJ33" s="41"/>
      <c r="AK33" s="317">
        <v>0</v>
      </c>
      <c r="AL33" s="318"/>
      <c r="AM33" s="318"/>
      <c r="AN33" s="318"/>
      <c r="AO33" s="318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51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52</v>
      </c>
      <c r="U35" s="45"/>
      <c r="V35" s="45"/>
      <c r="W35" s="45"/>
      <c r="X35" s="320" t="s">
        <v>53</v>
      </c>
      <c r="Y35" s="321"/>
      <c r="Z35" s="321"/>
      <c r="AA35" s="321"/>
      <c r="AB35" s="321"/>
      <c r="AC35" s="45"/>
      <c r="AD35" s="45"/>
      <c r="AE35" s="45"/>
      <c r="AF35" s="45"/>
      <c r="AG35" s="45"/>
      <c r="AH35" s="45"/>
      <c r="AI35" s="45"/>
      <c r="AJ35" s="45"/>
      <c r="AK35" s="322">
        <f>SUM(AK26:AK33)</f>
        <v>0</v>
      </c>
      <c r="AL35" s="321"/>
      <c r="AM35" s="321"/>
      <c r="AN35" s="321"/>
      <c r="AO35" s="323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54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045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324" t="str">
        <f>K6</f>
        <v>Plavecký areál</v>
      </c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/>
      <c r="AJ45" s="325"/>
      <c r="AK45" s="325"/>
      <c r="AL45" s="325"/>
      <c r="AM45" s="325"/>
      <c r="AN45" s="325"/>
      <c r="AO45" s="325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Děčín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326" t="str">
        <f>IF(AN8="","",AN8)</f>
        <v>5. 2. 2021</v>
      </c>
      <c r="AN47" s="326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2" customHeight="1">
      <c r="A49" s="34"/>
      <c r="B49" s="35"/>
      <c r="C49" s="29" t="s">
        <v>25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>Statutární město Děčín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32</v>
      </c>
      <c r="AJ49" s="36"/>
      <c r="AK49" s="36"/>
      <c r="AL49" s="36"/>
      <c r="AM49" s="327" t="str">
        <f>IF(E17="","",E17)</f>
        <v>Vladimír Vidai</v>
      </c>
      <c r="AN49" s="328"/>
      <c r="AO49" s="328"/>
      <c r="AP49" s="328"/>
      <c r="AQ49" s="36"/>
      <c r="AR49" s="39"/>
      <c r="AS49" s="329" t="s">
        <v>55</v>
      </c>
      <c r="AT49" s="330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2" customHeight="1">
      <c r="A50" s="34"/>
      <c r="B50" s="35"/>
      <c r="C50" s="29" t="s">
        <v>30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37</v>
      </c>
      <c r="AJ50" s="36"/>
      <c r="AK50" s="36"/>
      <c r="AL50" s="36"/>
      <c r="AM50" s="327" t="str">
        <f>IF(E20="","",E20)</f>
        <v xml:space="preserve"> </v>
      </c>
      <c r="AN50" s="328"/>
      <c r="AO50" s="328"/>
      <c r="AP50" s="328"/>
      <c r="AQ50" s="36"/>
      <c r="AR50" s="39"/>
      <c r="AS50" s="331"/>
      <c r="AT50" s="332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33"/>
      <c r="AT51" s="334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335" t="s">
        <v>56</v>
      </c>
      <c r="D52" s="336"/>
      <c r="E52" s="336"/>
      <c r="F52" s="336"/>
      <c r="G52" s="336"/>
      <c r="H52" s="66"/>
      <c r="I52" s="337" t="s">
        <v>57</v>
      </c>
      <c r="J52" s="336"/>
      <c r="K52" s="336"/>
      <c r="L52" s="336"/>
      <c r="M52" s="336"/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336"/>
      <c r="Z52" s="336"/>
      <c r="AA52" s="336"/>
      <c r="AB52" s="336"/>
      <c r="AC52" s="336"/>
      <c r="AD52" s="336"/>
      <c r="AE52" s="336"/>
      <c r="AF52" s="336"/>
      <c r="AG52" s="338" t="s">
        <v>58</v>
      </c>
      <c r="AH52" s="336"/>
      <c r="AI52" s="336"/>
      <c r="AJ52" s="336"/>
      <c r="AK52" s="336"/>
      <c r="AL52" s="336"/>
      <c r="AM52" s="336"/>
      <c r="AN52" s="337" t="s">
        <v>59</v>
      </c>
      <c r="AO52" s="336"/>
      <c r="AP52" s="336"/>
      <c r="AQ52" s="67" t="s">
        <v>60</v>
      </c>
      <c r="AR52" s="39"/>
      <c r="AS52" s="68" t="s">
        <v>61</v>
      </c>
      <c r="AT52" s="69" t="s">
        <v>62</v>
      </c>
      <c r="AU52" s="69" t="s">
        <v>63</v>
      </c>
      <c r="AV52" s="69" t="s">
        <v>64</v>
      </c>
      <c r="AW52" s="69" t="s">
        <v>65</v>
      </c>
      <c r="AX52" s="69" t="s">
        <v>66</v>
      </c>
      <c r="AY52" s="69" t="s">
        <v>67</v>
      </c>
      <c r="AZ52" s="69" t="s">
        <v>68</v>
      </c>
      <c r="BA52" s="69" t="s">
        <v>69</v>
      </c>
      <c r="BB52" s="69" t="s">
        <v>70</v>
      </c>
      <c r="BC52" s="69" t="s">
        <v>71</v>
      </c>
      <c r="BD52" s="70" t="s">
        <v>72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5" customHeight="1">
      <c r="B54" s="74"/>
      <c r="C54" s="75" t="s">
        <v>73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42">
        <f>ROUND(AG55,2)</f>
        <v>0</v>
      </c>
      <c r="AH54" s="342"/>
      <c r="AI54" s="342"/>
      <c r="AJ54" s="342"/>
      <c r="AK54" s="342"/>
      <c r="AL54" s="342"/>
      <c r="AM54" s="342"/>
      <c r="AN54" s="343">
        <f>SUM(AG54,AT54)</f>
        <v>0</v>
      </c>
      <c r="AO54" s="343"/>
      <c r="AP54" s="343"/>
      <c r="AQ54" s="78" t="s">
        <v>19</v>
      </c>
      <c r="AR54" s="79"/>
      <c r="AS54" s="80">
        <f>ROUND(AS55,2)</f>
        <v>0</v>
      </c>
      <c r="AT54" s="81">
        <f>ROUND(SUM(AV54:AW54),2)</f>
        <v>0</v>
      </c>
      <c r="AU54" s="82">
        <f>ROUND(AU55,5)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ROUND(AZ55,2)</f>
        <v>0</v>
      </c>
      <c r="BA54" s="81">
        <f>ROUND(BA55,2)</f>
        <v>0</v>
      </c>
      <c r="BB54" s="81">
        <f>ROUND(BB55,2)</f>
        <v>0</v>
      </c>
      <c r="BC54" s="81">
        <f>ROUND(BC55,2)</f>
        <v>0</v>
      </c>
      <c r="BD54" s="83">
        <f>ROUND(BD55,2)</f>
        <v>0</v>
      </c>
      <c r="BS54" s="84" t="s">
        <v>74</v>
      </c>
      <c r="BT54" s="84" t="s">
        <v>75</v>
      </c>
      <c r="BU54" s="85" t="s">
        <v>76</v>
      </c>
      <c r="BV54" s="84" t="s">
        <v>77</v>
      </c>
      <c r="BW54" s="84" t="s">
        <v>5</v>
      </c>
      <c r="BX54" s="84" t="s">
        <v>78</v>
      </c>
      <c r="CL54" s="84" t="s">
        <v>19</v>
      </c>
    </row>
    <row r="55" spans="1:91" s="7" customFormat="1" ht="16.5" customHeight="1">
      <c r="A55" s="86" t="s">
        <v>79</v>
      </c>
      <c r="B55" s="87"/>
      <c r="C55" s="88"/>
      <c r="D55" s="341" t="s">
        <v>80</v>
      </c>
      <c r="E55" s="341"/>
      <c r="F55" s="341"/>
      <c r="G55" s="341"/>
      <c r="H55" s="341"/>
      <c r="I55" s="89"/>
      <c r="J55" s="341" t="s">
        <v>81</v>
      </c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39">
        <f>'2 - Úprava letních šaten'!J30</f>
        <v>0</v>
      </c>
      <c r="AH55" s="340"/>
      <c r="AI55" s="340"/>
      <c r="AJ55" s="340"/>
      <c r="AK55" s="340"/>
      <c r="AL55" s="340"/>
      <c r="AM55" s="340"/>
      <c r="AN55" s="339">
        <f>SUM(AG55,AT55)</f>
        <v>0</v>
      </c>
      <c r="AO55" s="340"/>
      <c r="AP55" s="340"/>
      <c r="AQ55" s="90" t="s">
        <v>82</v>
      </c>
      <c r="AR55" s="91"/>
      <c r="AS55" s="92">
        <v>0</v>
      </c>
      <c r="AT55" s="93">
        <f>ROUND(SUM(AV55:AW55),2)</f>
        <v>0</v>
      </c>
      <c r="AU55" s="94">
        <f>'2 - Úprava letních šaten'!P99</f>
        <v>0</v>
      </c>
      <c r="AV55" s="93">
        <f>'2 - Úprava letních šaten'!J33</f>
        <v>0</v>
      </c>
      <c r="AW55" s="93">
        <f>'2 - Úprava letních šaten'!J34</f>
        <v>0</v>
      </c>
      <c r="AX55" s="93">
        <f>'2 - Úprava letních šaten'!J35</f>
        <v>0</v>
      </c>
      <c r="AY55" s="93">
        <f>'2 - Úprava letních šaten'!J36</f>
        <v>0</v>
      </c>
      <c r="AZ55" s="93">
        <f>'2 - Úprava letních šaten'!F33</f>
        <v>0</v>
      </c>
      <c r="BA55" s="93">
        <f>'2 - Úprava letních šaten'!F34</f>
        <v>0</v>
      </c>
      <c r="BB55" s="93">
        <f>'2 - Úprava letních šaten'!F35</f>
        <v>0</v>
      </c>
      <c r="BC55" s="93">
        <f>'2 - Úprava letních šaten'!F36</f>
        <v>0</v>
      </c>
      <c r="BD55" s="95">
        <f>'2 - Úprava letních šaten'!F37</f>
        <v>0</v>
      </c>
      <c r="BT55" s="96" t="s">
        <v>83</v>
      </c>
      <c r="BV55" s="96" t="s">
        <v>77</v>
      </c>
      <c r="BW55" s="96" t="s">
        <v>84</v>
      </c>
      <c r="BX55" s="96" t="s">
        <v>5</v>
      </c>
      <c r="CL55" s="96" t="s">
        <v>19</v>
      </c>
      <c r="CM55" s="96" t="s">
        <v>80</v>
      </c>
    </row>
    <row r="56" spans="1:57" s="2" customFormat="1" ht="30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9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s="2" customFormat="1" ht="6.95" customHeight="1">
      <c r="A57" s="34"/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39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</sheetData>
  <sheetProtection algorithmName="SHA-512" hashValue="2SjwJKTtDvwyDlpI+Gw4qvDezr5oOMVdEEIiE3CaPyg4EyxsC6m/FN0/RnAJqBpZ5farxAZtSBeF31F3PDIZyQ==" saltValue="FnS1IEgPvpHLxPqxXBgZTkPgfriq+Q5gQaKk0hy6tQi5vofcVRDekylO6JTAUNxOL1BaLPO8HfrsBxRmRn6wNA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2 - Úprava letních šate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7"/>
  <sheetViews>
    <sheetView showGridLines="0" tabSelected="1" workbookViewId="0" topLeftCell="A245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7" t="s">
        <v>84</v>
      </c>
    </row>
    <row r="3" spans="2:46" s="1" customFormat="1" ht="6.95" customHeight="1">
      <c r="B3" s="97"/>
      <c r="C3" s="98"/>
      <c r="D3" s="98"/>
      <c r="E3" s="98"/>
      <c r="F3" s="98"/>
      <c r="G3" s="98"/>
      <c r="H3" s="98"/>
      <c r="I3" s="98"/>
      <c r="J3" s="98"/>
      <c r="K3" s="98"/>
      <c r="L3" s="20"/>
      <c r="AT3" s="17" t="s">
        <v>80</v>
      </c>
    </row>
    <row r="4" spans="2:46" s="1" customFormat="1" ht="24.95" customHeight="1">
      <c r="B4" s="20"/>
      <c r="D4" s="99" t="s">
        <v>85</v>
      </c>
      <c r="L4" s="20"/>
      <c r="M4" s="10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1" t="s">
        <v>16</v>
      </c>
      <c r="L6" s="20"/>
    </row>
    <row r="7" spans="2:12" s="1" customFormat="1" ht="16.5" customHeight="1">
      <c r="B7" s="20"/>
      <c r="E7" s="345" t="str">
        <f>'Rekapitulace stavby'!K6</f>
        <v>Plavecký areál</v>
      </c>
      <c r="F7" s="346"/>
      <c r="G7" s="346"/>
      <c r="H7" s="346"/>
      <c r="L7" s="20"/>
    </row>
    <row r="8" spans="1:31" s="2" customFormat="1" ht="12" customHeight="1">
      <c r="A8" s="34"/>
      <c r="B8" s="39"/>
      <c r="C8" s="34"/>
      <c r="D8" s="101" t="s">
        <v>86</v>
      </c>
      <c r="E8" s="34"/>
      <c r="F8" s="34"/>
      <c r="G8" s="34"/>
      <c r="H8" s="34"/>
      <c r="I8" s="34"/>
      <c r="J8" s="34"/>
      <c r="K8" s="34"/>
      <c r="L8" s="102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47" t="s">
        <v>87</v>
      </c>
      <c r="F9" s="348"/>
      <c r="G9" s="348"/>
      <c r="H9" s="348"/>
      <c r="I9" s="34"/>
      <c r="J9" s="34"/>
      <c r="K9" s="34"/>
      <c r="L9" s="102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2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1" t="s">
        <v>18</v>
      </c>
      <c r="E11" s="34"/>
      <c r="F11" s="103" t="s">
        <v>19</v>
      </c>
      <c r="G11" s="34"/>
      <c r="H11" s="34"/>
      <c r="I11" s="101" t="s">
        <v>20</v>
      </c>
      <c r="J11" s="103" t="s">
        <v>19</v>
      </c>
      <c r="K11" s="34"/>
      <c r="L11" s="102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1" t="s">
        <v>21</v>
      </c>
      <c r="E12" s="34"/>
      <c r="F12" s="103" t="s">
        <v>22</v>
      </c>
      <c r="G12" s="34"/>
      <c r="H12" s="34"/>
      <c r="I12" s="101" t="s">
        <v>23</v>
      </c>
      <c r="J12" s="104" t="str">
        <f>'Rekapitulace stavby'!AN8</f>
        <v>5. 2. 2021</v>
      </c>
      <c r="K12" s="34"/>
      <c r="L12" s="102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2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1" t="s">
        <v>25</v>
      </c>
      <c r="E14" s="34"/>
      <c r="F14" s="34"/>
      <c r="G14" s="34"/>
      <c r="H14" s="34"/>
      <c r="I14" s="101" t="s">
        <v>26</v>
      </c>
      <c r="J14" s="103" t="s">
        <v>27</v>
      </c>
      <c r="K14" s="34"/>
      <c r="L14" s="102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3" t="s">
        <v>28</v>
      </c>
      <c r="F15" s="34"/>
      <c r="G15" s="34"/>
      <c r="H15" s="34"/>
      <c r="I15" s="101" t="s">
        <v>29</v>
      </c>
      <c r="J15" s="103" t="s">
        <v>19</v>
      </c>
      <c r="K15" s="34"/>
      <c r="L15" s="102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2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1" t="s">
        <v>30</v>
      </c>
      <c r="E17" s="34"/>
      <c r="F17" s="34"/>
      <c r="G17" s="34"/>
      <c r="H17" s="34"/>
      <c r="I17" s="101" t="s">
        <v>26</v>
      </c>
      <c r="J17" s="30" t="str">
        <f>'Rekapitulace stavby'!AN13</f>
        <v>Vyplň údaj</v>
      </c>
      <c r="K17" s="34"/>
      <c r="L17" s="102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49" t="str">
        <f>'Rekapitulace stavby'!E14</f>
        <v>Vyplň údaj</v>
      </c>
      <c r="F18" s="350"/>
      <c r="G18" s="350"/>
      <c r="H18" s="350"/>
      <c r="I18" s="101" t="s">
        <v>29</v>
      </c>
      <c r="J18" s="30" t="str">
        <f>'Rekapitulace stavby'!AN14</f>
        <v>Vyplň údaj</v>
      </c>
      <c r="K18" s="34"/>
      <c r="L18" s="102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2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1" t="s">
        <v>32</v>
      </c>
      <c r="E20" s="34"/>
      <c r="F20" s="34"/>
      <c r="G20" s="34"/>
      <c r="H20" s="34"/>
      <c r="I20" s="101" t="s">
        <v>26</v>
      </c>
      <c r="J20" s="103" t="s">
        <v>33</v>
      </c>
      <c r="K20" s="34"/>
      <c r="L20" s="102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3" t="s">
        <v>34</v>
      </c>
      <c r="F21" s="34"/>
      <c r="G21" s="34"/>
      <c r="H21" s="34"/>
      <c r="I21" s="101" t="s">
        <v>29</v>
      </c>
      <c r="J21" s="103" t="s">
        <v>35</v>
      </c>
      <c r="K21" s="34"/>
      <c r="L21" s="102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2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1" t="s">
        <v>37</v>
      </c>
      <c r="E23" s="34"/>
      <c r="F23" s="34"/>
      <c r="G23" s="34"/>
      <c r="H23" s="34"/>
      <c r="I23" s="101" t="s">
        <v>26</v>
      </c>
      <c r="J23" s="103" t="str">
        <f>IF('Rekapitulace stavby'!AN19="","",'Rekapitulace stavby'!AN19)</f>
        <v/>
      </c>
      <c r="K23" s="34"/>
      <c r="L23" s="102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3" t="str">
        <f>IF('Rekapitulace stavby'!E20="","",'Rekapitulace stavby'!E20)</f>
        <v xml:space="preserve"> </v>
      </c>
      <c r="F24" s="34"/>
      <c r="G24" s="34"/>
      <c r="H24" s="34"/>
      <c r="I24" s="101" t="s">
        <v>29</v>
      </c>
      <c r="J24" s="103" t="str">
        <f>IF('Rekapitulace stavby'!AN20="","",'Rekapitulace stavby'!AN20)</f>
        <v/>
      </c>
      <c r="K24" s="34"/>
      <c r="L24" s="102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2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1" t="s">
        <v>39</v>
      </c>
      <c r="E26" s="34"/>
      <c r="F26" s="34"/>
      <c r="G26" s="34"/>
      <c r="H26" s="34"/>
      <c r="I26" s="34"/>
      <c r="J26" s="34"/>
      <c r="K26" s="34"/>
      <c r="L26" s="102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5"/>
      <c r="B27" s="106"/>
      <c r="C27" s="105"/>
      <c r="D27" s="105"/>
      <c r="E27" s="351" t="s">
        <v>19</v>
      </c>
      <c r="F27" s="351"/>
      <c r="G27" s="351"/>
      <c r="H27" s="351"/>
      <c r="I27" s="105"/>
      <c r="J27" s="105"/>
      <c r="K27" s="105"/>
      <c r="L27" s="107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2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08"/>
      <c r="E29" s="108"/>
      <c r="F29" s="108"/>
      <c r="G29" s="108"/>
      <c r="H29" s="108"/>
      <c r="I29" s="108"/>
      <c r="J29" s="108"/>
      <c r="K29" s="108"/>
      <c r="L29" s="102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09" t="s">
        <v>41</v>
      </c>
      <c r="E30" s="34"/>
      <c r="F30" s="34"/>
      <c r="G30" s="34"/>
      <c r="H30" s="34"/>
      <c r="I30" s="34"/>
      <c r="J30" s="110">
        <f>ROUND(J99,2)</f>
        <v>0</v>
      </c>
      <c r="K30" s="34"/>
      <c r="L30" s="102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08"/>
      <c r="E31" s="108"/>
      <c r="F31" s="108"/>
      <c r="G31" s="108"/>
      <c r="H31" s="108"/>
      <c r="I31" s="108"/>
      <c r="J31" s="108"/>
      <c r="K31" s="108"/>
      <c r="L31" s="102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1" t="s">
        <v>43</v>
      </c>
      <c r="G32" s="34"/>
      <c r="H32" s="34"/>
      <c r="I32" s="111" t="s">
        <v>42</v>
      </c>
      <c r="J32" s="111" t="s">
        <v>44</v>
      </c>
      <c r="K32" s="34"/>
      <c r="L32" s="102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2" t="s">
        <v>45</v>
      </c>
      <c r="E33" s="101" t="s">
        <v>46</v>
      </c>
      <c r="F33" s="113">
        <f>ROUND((SUM(BE99:BE246)),2)</f>
        <v>0</v>
      </c>
      <c r="G33" s="34"/>
      <c r="H33" s="34"/>
      <c r="I33" s="114">
        <v>0.21</v>
      </c>
      <c r="J33" s="113">
        <f>ROUND(((SUM(BE99:BE246))*I33),2)</f>
        <v>0</v>
      </c>
      <c r="K33" s="34"/>
      <c r="L33" s="102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1" t="s">
        <v>47</v>
      </c>
      <c r="F34" s="113">
        <f>ROUND((SUM(BF99:BF246)),2)</f>
        <v>0</v>
      </c>
      <c r="G34" s="34"/>
      <c r="H34" s="34"/>
      <c r="I34" s="114">
        <v>0.15</v>
      </c>
      <c r="J34" s="113">
        <f>ROUND(((SUM(BF99:BF246))*I34),2)</f>
        <v>0</v>
      </c>
      <c r="K34" s="34"/>
      <c r="L34" s="102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1" t="s">
        <v>48</v>
      </c>
      <c r="F35" s="113">
        <f>ROUND((SUM(BG99:BG246)),2)</f>
        <v>0</v>
      </c>
      <c r="G35" s="34"/>
      <c r="H35" s="34"/>
      <c r="I35" s="114">
        <v>0.21</v>
      </c>
      <c r="J35" s="113">
        <f>0</f>
        <v>0</v>
      </c>
      <c r="K35" s="34"/>
      <c r="L35" s="102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1" t="s">
        <v>49</v>
      </c>
      <c r="F36" s="113">
        <f>ROUND((SUM(BH99:BH246)),2)</f>
        <v>0</v>
      </c>
      <c r="G36" s="34"/>
      <c r="H36" s="34"/>
      <c r="I36" s="114">
        <v>0.15</v>
      </c>
      <c r="J36" s="113">
        <f>0</f>
        <v>0</v>
      </c>
      <c r="K36" s="34"/>
      <c r="L36" s="102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1" t="s">
        <v>50</v>
      </c>
      <c r="F37" s="113">
        <f>ROUND((SUM(BI99:BI246)),2)</f>
        <v>0</v>
      </c>
      <c r="G37" s="34"/>
      <c r="H37" s="34"/>
      <c r="I37" s="114">
        <v>0</v>
      </c>
      <c r="J37" s="113">
        <f>0</f>
        <v>0</v>
      </c>
      <c r="K37" s="34"/>
      <c r="L37" s="102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2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5"/>
      <c r="D39" s="116" t="s">
        <v>51</v>
      </c>
      <c r="E39" s="117"/>
      <c r="F39" s="117"/>
      <c r="G39" s="118" t="s">
        <v>52</v>
      </c>
      <c r="H39" s="119" t="s">
        <v>53</v>
      </c>
      <c r="I39" s="117"/>
      <c r="J39" s="120">
        <f>SUM(J30:J37)</f>
        <v>0</v>
      </c>
      <c r="K39" s="121"/>
      <c r="L39" s="102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2"/>
      <c r="C40" s="123"/>
      <c r="D40" s="123"/>
      <c r="E40" s="123"/>
      <c r="F40" s="123"/>
      <c r="G40" s="123"/>
      <c r="H40" s="123"/>
      <c r="I40" s="123"/>
      <c r="J40" s="123"/>
      <c r="K40" s="123"/>
      <c r="L40" s="102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4"/>
      <c r="C44" s="125"/>
      <c r="D44" s="125"/>
      <c r="E44" s="125"/>
      <c r="F44" s="125"/>
      <c r="G44" s="125"/>
      <c r="H44" s="125"/>
      <c r="I44" s="125"/>
      <c r="J44" s="125"/>
      <c r="K44" s="125"/>
      <c r="L44" s="102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88</v>
      </c>
      <c r="D45" s="36"/>
      <c r="E45" s="36"/>
      <c r="F45" s="36"/>
      <c r="G45" s="36"/>
      <c r="H45" s="36"/>
      <c r="I45" s="36"/>
      <c r="J45" s="36"/>
      <c r="K45" s="36"/>
      <c r="L45" s="102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2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2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52" t="str">
        <f>E7</f>
        <v>Plavecký areál</v>
      </c>
      <c r="F48" s="353"/>
      <c r="G48" s="353"/>
      <c r="H48" s="353"/>
      <c r="I48" s="36"/>
      <c r="J48" s="36"/>
      <c r="K48" s="36"/>
      <c r="L48" s="102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86</v>
      </c>
      <c r="D49" s="36"/>
      <c r="E49" s="36"/>
      <c r="F49" s="36"/>
      <c r="G49" s="36"/>
      <c r="H49" s="36"/>
      <c r="I49" s="36"/>
      <c r="J49" s="36"/>
      <c r="K49" s="36"/>
      <c r="L49" s="102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24" t="str">
        <f>E9</f>
        <v>2 - Úprava letních šaten</v>
      </c>
      <c r="F50" s="354"/>
      <c r="G50" s="354"/>
      <c r="H50" s="354"/>
      <c r="I50" s="36"/>
      <c r="J50" s="36"/>
      <c r="K50" s="36"/>
      <c r="L50" s="102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2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Děčín</v>
      </c>
      <c r="G52" s="36"/>
      <c r="H52" s="36"/>
      <c r="I52" s="29" t="s">
        <v>23</v>
      </c>
      <c r="J52" s="59" t="str">
        <f>IF(J12="","",J12)</f>
        <v>5. 2. 2021</v>
      </c>
      <c r="K52" s="36"/>
      <c r="L52" s="102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2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6"/>
      <c r="E54" s="36"/>
      <c r="F54" s="27" t="str">
        <f>E15</f>
        <v>Statutární město Děčín</v>
      </c>
      <c r="G54" s="36"/>
      <c r="H54" s="36"/>
      <c r="I54" s="29" t="s">
        <v>32</v>
      </c>
      <c r="J54" s="32" t="str">
        <f>E21</f>
        <v>Vladimír Vidai</v>
      </c>
      <c r="K54" s="36"/>
      <c r="L54" s="102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30</v>
      </c>
      <c r="D55" s="36"/>
      <c r="E55" s="36"/>
      <c r="F55" s="27" t="str">
        <f>IF(E18="","",E18)</f>
        <v>Vyplň údaj</v>
      </c>
      <c r="G55" s="36"/>
      <c r="H55" s="36"/>
      <c r="I55" s="29" t="s">
        <v>37</v>
      </c>
      <c r="J55" s="32" t="str">
        <f>E24</f>
        <v xml:space="preserve"> </v>
      </c>
      <c r="K55" s="36"/>
      <c r="L55" s="102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2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26" t="s">
        <v>89</v>
      </c>
      <c r="D57" s="127"/>
      <c r="E57" s="127"/>
      <c r="F57" s="127"/>
      <c r="G57" s="127"/>
      <c r="H57" s="127"/>
      <c r="I57" s="127"/>
      <c r="J57" s="128" t="s">
        <v>90</v>
      </c>
      <c r="K57" s="127"/>
      <c r="L57" s="102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2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29" t="s">
        <v>73</v>
      </c>
      <c r="D59" s="36"/>
      <c r="E59" s="36"/>
      <c r="F59" s="36"/>
      <c r="G59" s="36"/>
      <c r="H59" s="36"/>
      <c r="I59" s="36"/>
      <c r="J59" s="77">
        <f>J99</f>
        <v>0</v>
      </c>
      <c r="K59" s="36"/>
      <c r="L59" s="102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91</v>
      </c>
    </row>
    <row r="60" spans="2:12" s="9" customFormat="1" ht="24.95" customHeight="1">
      <c r="B60" s="130"/>
      <c r="C60" s="131"/>
      <c r="D60" s="132" t="s">
        <v>92</v>
      </c>
      <c r="E60" s="133"/>
      <c r="F60" s="133"/>
      <c r="G60" s="133"/>
      <c r="H60" s="133"/>
      <c r="I60" s="133"/>
      <c r="J60" s="134">
        <f>J100</f>
        <v>0</v>
      </c>
      <c r="K60" s="131"/>
      <c r="L60" s="135"/>
    </row>
    <row r="61" spans="2:12" s="10" customFormat="1" ht="19.9" customHeight="1">
      <c r="B61" s="136"/>
      <c r="C61" s="137"/>
      <c r="D61" s="138" t="s">
        <v>93</v>
      </c>
      <c r="E61" s="139"/>
      <c r="F61" s="139"/>
      <c r="G61" s="139"/>
      <c r="H61" s="139"/>
      <c r="I61" s="139"/>
      <c r="J61" s="140">
        <f>J101</f>
        <v>0</v>
      </c>
      <c r="K61" s="137"/>
      <c r="L61" s="141"/>
    </row>
    <row r="62" spans="2:12" s="10" customFormat="1" ht="19.9" customHeight="1">
      <c r="B62" s="136"/>
      <c r="C62" s="137"/>
      <c r="D62" s="138" t="s">
        <v>94</v>
      </c>
      <c r="E62" s="139"/>
      <c r="F62" s="139"/>
      <c r="G62" s="139"/>
      <c r="H62" s="139"/>
      <c r="I62" s="139"/>
      <c r="J62" s="140">
        <f>J126</f>
        <v>0</v>
      </c>
      <c r="K62" s="137"/>
      <c r="L62" s="141"/>
    </row>
    <row r="63" spans="2:12" s="10" customFormat="1" ht="19.9" customHeight="1">
      <c r="B63" s="136"/>
      <c r="C63" s="137"/>
      <c r="D63" s="138" t="s">
        <v>95</v>
      </c>
      <c r="E63" s="139"/>
      <c r="F63" s="139"/>
      <c r="G63" s="139"/>
      <c r="H63" s="139"/>
      <c r="I63" s="139"/>
      <c r="J63" s="140">
        <f>J129</f>
        <v>0</v>
      </c>
      <c r="K63" s="137"/>
      <c r="L63" s="141"/>
    </row>
    <row r="64" spans="2:12" s="10" customFormat="1" ht="19.9" customHeight="1">
      <c r="B64" s="136"/>
      <c r="C64" s="137"/>
      <c r="D64" s="138" t="s">
        <v>96</v>
      </c>
      <c r="E64" s="139"/>
      <c r="F64" s="139"/>
      <c r="G64" s="139"/>
      <c r="H64" s="139"/>
      <c r="I64" s="139"/>
      <c r="J64" s="140">
        <f>J135</f>
        <v>0</v>
      </c>
      <c r="K64" s="137"/>
      <c r="L64" s="141"/>
    </row>
    <row r="65" spans="2:12" s="10" customFormat="1" ht="19.9" customHeight="1">
      <c r="B65" s="136"/>
      <c r="C65" s="137"/>
      <c r="D65" s="138" t="s">
        <v>97</v>
      </c>
      <c r="E65" s="139"/>
      <c r="F65" s="139"/>
      <c r="G65" s="139"/>
      <c r="H65" s="139"/>
      <c r="I65" s="139"/>
      <c r="J65" s="140">
        <f>J144</f>
        <v>0</v>
      </c>
      <c r="K65" s="137"/>
      <c r="L65" s="141"/>
    </row>
    <row r="66" spans="2:12" s="10" customFormat="1" ht="19.9" customHeight="1">
      <c r="B66" s="136"/>
      <c r="C66" s="137"/>
      <c r="D66" s="138" t="s">
        <v>98</v>
      </c>
      <c r="E66" s="139"/>
      <c r="F66" s="139"/>
      <c r="G66" s="139"/>
      <c r="H66" s="139"/>
      <c r="I66" s="139"/>
      <c r="J66" s="140">
        <f>J150</f>
        <v>0</v>
      </c>
      <c r="K66" s="137"/>
      <c r="L66" s="141"/>
    </row>
    <row r="67" spans="2:12" s="10" customFormat="1" ht="19.9" customHeight="1">
      <c r="B67" s="136"/>
      <c r="C67" s="137"/>
      <c r="D67" s="138" t="s">
        <v>99</v>
      </c>
      <c r="E67" s="139"/>
      <c r="F67" s="139"/>
      <c r="G67" s="139"/>
      <c r="H67" s="139"/>
      <c r="I67" s="139"/>
      <c r="J67" s="140">
        <f>J157</f>
        <v>0</v>
      </c>
      <c r="K67" s="137"/>
      <c r="L67" s="141"/>
    </row>
    <row r="68" spans="2:12" s="10" customFormat="1" ht="19.9" customHeight="1">
      <c r="B68" s="136"/>
      <c r="C68" s="137"/>
      <c r="D68" s="138" t="s">
        <v>100</v>
      </c>
      <c r="E68" s="139"/>
      <c r="F68" s="139"/>
      <c r="G68" s="139"/>
      <c r="H68" s="139"/>
      <c r="I68" s="139"/>
      <c r="J68" s="140">
        <f>J159</f>
        <v>0</v>
      </c>
      <c r="K68" s="137"/>
      <c r="L68" s="141"/>
    </row>
    <row r="69" spans="2:12" s="10" customFormat="1" ht="19.9" customHeight="1">
      <c r="B69" s="136"/>
      <c r="C69" s="137"/>
      <c r="D69" s="138" t="s">
        <v>101</v>
      </c>
      <c r="E69" s="139"/>
      <c r="F69" s="139"/>
      <c r="G69" s="139"/>
      <c r="H69" s="139"/>
      <c r="I69" s="139"/>
      <c r="J69" s="140">
        <f>J164</f>
        <v>0</v>
      </c>
      <c r="K69" s="137"/>
      <c r="L69" s="141"/>
    </row>
    <row r="70" spans="2:12" s="10" customFormat="1" ht="19.9" customHeight="1">
      <c r="B70" s="136"/>
      <c r="C70" s="137"/>
      <c r="D70" s="138" t="s">
        <v>102</v>
      </c>
      <c r="E70" s="139"/>
      <c r="F70" s="139"/>
      <c r="G70" s="139"/>
      <c r="H70" s="139"/>
      <c r="I70" s="139"/>
      <c r="J70" s="140">
        <f>J179</f>
        <v>0</v>
      </c>
      <c r="K70" s="137"/>
      <c r="L70" s="141"/>
    </row>
    <row r="71" spans="2:12" s="10" customFormat="1" ht="19.9" customHeight="1">
      <c r="B71" s="136"/>
      <c r="C71" s="137"/>
      <c r="D71" s="138" t="s">
        <v>103</v>
      </c>
      <c r="E71" s="139"/>
      <c r="F71" s="139"/>
      <c r="G71" s="139"/>
      <c r="H71" s="139"/>
      <c r="I71" s="139"/>
      <c r="J71" s="140">
        <f>J187</f>
        <v>0</v>
      </c>
      <c r="K71" s="137"/>
      <c r="L71" s="141"/>
    </row>
    <row r="72" spans="2:12" s="9" customFormat="1" ht="24.95" customHeight="1">
      <c r="B72" s="130"/>
      <c r="C72" s="131"/>
      <c r="D72" s="132" t="s">
        <v>104</v>
      </c>
      <c r="E72" s="133"/>
      <c r="F72" s="133"/>
      <c r="G72" s="133"/>
      <c r="H72" s="133"/>
      <c r="I72" s="133"/>
      <c r="J72" s="134">
        <f>J189</f>
        <v>0</v>
      </c>
      <c r="K72" s="131"/>
      <c r="L72" s="135"/>
    </row>
    <row r="73" spans="2:12" s="10" customFormat="1" ht="19.9" customHeight="1">
      <c r="B73" s="136"/>
      <c r="C73" s="137"/>
      <c r="D73" s="138" t="s">
        <v>105</v>
      </c>
      <c r="E73" s="139"/>
      <c r="F73" s="139"/>
      <c r="G73" s="139"/>
      <c r="H73" s="139"/>
      <c r="I73" s="139"/>
      <c r="J73" s="140">
        <f>J190</f>
        <v>0</v>
      </c>
      <c r="K73" s="137"/>
      <c r="L73" s="141"/>
    </row>
    <row r="74" spans="2:12" s="10" customFormat="1" ht="19.9" customHeight="1">
      <c r="B74" s="136"/>
      <c r="C74" s="137"/>
      <c r="D74" s="138" t="s">
        <v>106</v>
      </c>
      <c r="E74" s="139"/>
      <c r="F74" s="139"/>
      <c r="G74" s="139"/>
      <c r="H74" s="139"/>
      <c r="I74" s="139"/>
      <c r="J74" s="140">
        <f>J197</f>
        <v>0</v>
      </c>
      <c r="K74" s="137"/>
      <c r="L74" s="141"/>
    </row>
    <row r="75" spans="2:12" s="10" customFormat="1" ht="19.9" customHeight="1">
      <c r="B75" s="136"/>
      <c r="C75" s="137"/>
      <c r="D75" s="138" t="s">
        <v>107</v>
      </c>
      <c r="E75" s="139"/>
      <c r="F75" s="139"/>
      <c r="G75" s="139"/>
      <c r="H75" s="139"/>
      <c r="I75" s="139"/>
      <c r="J75" s="140">
        <f>J201</f>
        <v>0</v>
      </c>
      <c r="K75" s="137"/>
      <c r="L75" s="141"/>
    </row>
    <row r="76" spans="2:12" s="10" customFormat="1" ht="19.9" customHeight="1">
      <c r="B76" s="136"/>
      <c r="C76" s="137"/>
      <c r="D76" s="138" t="s">
        <v>108</v>
      </c>
      <c r="E76" s="139"/>
      <c r="F76" s="139"/>
      <c r="G76" s="139"/>
      <c r="H76" s="139"/>
      <c r="I76" s="139"/>
      <c r="J76" s="140">
        <f>J215</f>
        <v>0</v>
      </c>
      <c r="K76" s="137"/>
      <c r="L76" s="141"/>
    </row>
    <row r="77" spans="2:12" s="10" customFormat="1" ht="19.9" customHeight="1">
      <c r="B77" s="136"/>
      <c r="C77" s="137"/>
      <c r="D77" s="138" t="s">
        <v>109</v>
      </c>
      <c r="E77" s="139"/>
      <c r="F77" s="139"/>
      <c r="G77" s="139"/>
      <c r="H77" s="139"/>
      <c r="I77" s="139"/>
      <c r="J77" s="140">
        <f>J223</f>
        <v>0</v>
      </c>
      <c r="K77" s="137"/>
      <c r="L77" s="141"/>
    </row>
    <row r="78" spans="2:12" s="10" customFormat="1" ht="19.9" customHeight="1">
      <c r="B78" s="136"/>
      <c r="C78" s="137"/>
      <c r="D78" s="138" t="s">
        <v>110</v>
      </c>
      <c r="E78" s="139"/>
      <c r="F78" s="139"/>
      <c r="G78" s="139"/>
      <c r="H78" s="139"/>
      <c r="I78" s="139"/>
      <c r="J78" s="140">
        <f>J228</f>
        <v>0</v>
      </c>
      <c r="K78" s="137"/>
      <c r="L78" s="141"/>
    </row>
    <row r="79" spans="2:12" s="10" customFormat="1" ht="19.9" customHeight="1">
      <c r="B79" s="136"/>
      <c r="C79" s="137"/>
      <c r="D79" s="138" t="s">
        <v>111</v>
      </c>
      <c r="E79" s="139"/>
      <c r="F79" s="139"/>
      <c r="G79" s="139"/>
      <c r="H79" s="139"/>
      <c r="I79" s="139"/>
      <c r="J79" s="140">
        <f>J239</f>
        <v>0</v>
      </c>
      <c r="K79" s="137"/>
      <c r="L79" s="141"/>
    </row>
    <row r="80" spans="1:31" s="2" customFormat="1" ht="21.75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02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5" customHeight="1">
      <c r="A81" s="34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102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5" spans="1:31" s="2" customFormat="1" ht="6.95" customHeight="1">
      <c r="A85" s="34"/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102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24.95" customHeight="1">
      <c r="A86" s="34"/>
      <c r="B86" s="35"/>
      <c r="C86" s="23" t="s">
        <v>112</v>
      </c>
      <c r="D86" s="36"/>
      <c r="E86" s="36"/>
      <c r="F86" s="36"/>
      <c r="G86" s="36"/>
      <c r="H86" s="36"/>
      <c r="I86" s="36"/>
      <c r="J86" s="36"/>
      <c r="K86" s="36"/>
      <c r="L86" s="102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6.95" customHeight="1">
      <c r="A87" s="34"/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102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16</v>
      </c>
      <c r="D88" s="36"/>
      <c r="E88" s="36"/>
      <c r="F88" s="36"/>
      <c r="G88" s="36"/>
      <c r="H88" s="36"/>
      <c r="I88" s="36"/>
      <c r="J88" s="36"/>
      <c r="K88" s="36"/>
      <c r="L88" s="102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352" t="str">
        <f>E7</f>
        <v>Plavecký areál</v>
      </c>
      <c r="F89" s="353"/>
      <c r="G89" s="353"/>
      <c r="H89" s="353"/>
      <c r="I89" s="36"/>
      <c r="J89" s="36"/>
      <c r="K89" s="36"/>
      <c r="L89" s="102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2" customHeight="1">
      <c r="A90" s="34"/>
      <c r="B90" s="35"/>
      <c r="C90" s="29" t="s">
        <v>86</v>
      </c>
      <c r="D90" s="36"/>
      <c r="E90" s="36"/>
      <c r="F90" s="36"/>
      <c r="G90" s="36"/>
      <c r="H90" s="36"/>
      <c r="I90" s="36"/>
      <c r="J90" s="36"/>
      <c r="K90" s="36"/>
      <c r="L90" s="102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6.5" customHeight="1">
      <c r="A91" s="34"/>
      <c r="B91" s="35"/>
      <c r="C91" s="36"/>
      <c r="D91" s="36"/>
      <c r="E91" s="324" t="str">
        <f>E9</f>
        <v>2 - Úprava letních šaten</v>
      </c>
      <c r="F91" s="354"/>
      <c r="G91" s="354"/>
      <c r="H91" s="354"/>
      <c r="I91" s="36"/>
      <c r="J91" s="36"/>
      <c r="K91" s="36"/>
      <c r="L91" s="102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102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2" customHeight="1">
      <c r="A93" s="34"/>
      <c r="B93" s="35"/>
      <c r="C93" s="29" t="s">
        <v>21</v>
      </c>
      <c r="D93" s="36"/>
      <c r="E93" s="36"/>
      <c r="F93" s="27" t="str">
        <f>F12</f>
        <v>Děčín</v>
      </c>
      <c r="G93" s="36"/>
      <c r="H93" s="36"/>
      <c r="I93" s="29" t="s">
        <v>23</v>
      </c>
      <c r="J93" s="59" t="str">
        <f>IF(J12="","",J12)</f>
        <v>5. 2. 2021</v>
      </c>
      <c r="K93" s="36"/>
      <c r="L93" s="102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6.95" customHeight="1">
      <c r="A94" s="34"/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102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5.2" customHeight="1">
      <c r="A95" s="34"/>
      <c r="B95" s="35"/>
      <c r="C95" s="29" t="s">
        <v>25</v>
      </c>
      <c r="D95" s="36"/>
      <c r="E95" s="36"/>
      <c r="F95" s="27" t="str">
        <f>E15</f>
        <v>Statutární město Děčín</v>
      </c>
      <c r="G95" s="36"/>
      <c r="H95" s="36"/>
      <c r="I95" s="29" t="s">
        <v>32</v>
      </c>
      <c r="J95" s="32" t="str">
        <f>E21</f>
        <v>Vladimír Vidai</v>
      </c>
      <c r="K95" s="36"/>
      <c r="L95" s="102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15.2" customHeight="1">
      <c r="A96" s="34"/>
      <c r="B96" s="35"/>
      <c r="C96" s="29" t="s">
        <v>30</v>
      </c>
      <c r="D96" s="36"/>
      <c r="E96" s="36"/>
      <c r="F96" s="27" t="str">
        <f>IF(E18="","",E18)</f>
        <v>Vyplň údaj</v>
      </c>
      <c r="G96" s="36"/>
      <c r="H96" s="36"/>
      <c r="I96" s="29" t="s">
        <v>37</v>
      </c>
      <c r="J96" s="32" t="str">
        <f>E24</f>
        <v xml:space="preserve"> </v>
      </c>
      <c r="K96" s="36"/>
      <c r="L96" s="102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102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31" s="11" customFormat="1" ht="29.25" customHeight="1">
      <c r="A98" s="142"/>
      <c r="B98" s="143"/>
      <c r="C98" s="144" t="s">
        <v>113</v>
      </c>
      <c r="D98" s="145" t="s">
        <v>60</v>
      </c>
      <c r="E98" s="145" t="s">
        <v>56</v>
      </c>
      <c r="F98" s="145" t="s">
        <v>57</v>
      </c>
      <c r="G98" s="145" t="s">
        <v>114</v>
      </c>
      <c r="H98" s="145" t="s">
        <v>115</v>
      </c>
      <c r="I98" s="145" t="s">
        <v>116</v>
      </c>
      <c r="J98" s="145" t="s">
        <v>90</v>
      </c>
      <c r="K98" s="146" t="s">
        <v>117</v>
      </c>
      <c r="L98" s="147"/>
      <c r="M98" s="68" t="s">
        <v>19</v>
      </c>
      <c r="N98" s="69" t="s">
        <v>45</v>
      </c>
      <c r="O98" s="69" t="s">
        <v>118</v>
      </c>
      <c r="P98" s="69" t="s">
        <v>119</v>
      </c>
      <c r="Q98" s="69" t="s">
        <v>120</v>
      </c>
      <c r="R98" s="69" t="s">
        <v>121</v>
      </c>
      <c r="S98" s="69" t="s">
        <v>122</v>
      </c>
      <c r="T98" s="70" t="s">
        <v>123</v>
      </c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</row>
    <row r="99" spans="1:63" s="2" customFormat="1" ht="22.9" customHeight="1">
      <c r="A99" s="34"/>
      <c r="B99" s="35"/>
      <c r="C99" s="75" t="s">
        <v>124</v>
      </c>
      <c r="D99" s="36"/>
      <c r="E99" s="36"/>
      <c r="F99" s="36"/>
      <c r="G99" s="36"/>
      <c r="H99" s="36"/>
      <c r="I99" s="36"/>
      <c r="J99" s="148">
        <f>BK99</f>
        <v>0</v>
      </c>
      <c r="K99" s="36"/>
      <c r="L99" s="39"/>
      <c r="M99" s="71"/>
      <c r="N99" s="149"/>
      <c r="O99" s="72"/>
      <c r="P99" s="150">
        <f>P100+P189</f>
        <v>0</v>
      </c>
      <c r="Q99" s="72"/>
      <c r="R99" s="150">
        <f>R100+R189</f>
        <v>5.676725829999999</v>
      </c>
      <c r="S99" s="72"/>
      <c r="T99" s="151">
        <f>T100+T189</f>
        <v>4.442476900000001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74</v>
      </c>
      <c r="AU99" s="17" t="s">
        <v>91</v>
      </c>
      <c r="BK99" s="152">
        <f>BK100+BK189</f>
        <v>0</v>
      </c>
    </row>
    <row r="100" spans="2:63" s="12" customFormat="1" ht="25.9" customHeight="1">
      <c r="B100" s="153"/>
      <c r="C100" s="154"/>
      <c r="D100" s="155" t="s">
        <v>74</v>
      </c>
      <c r="E100" s="156" t="s">
        <v>125</v>
      </c>
      <c r="F100" s="156" t="s">
        <v>126</v>
      </c>
      <c r="G100" s="154"/>
      <c r="H100" s="154"/>
      <c r="I100" s="157"/>
      <c r="J100" s="158">
        <f>BK100</f>
        <v>0</v>
      </c>
      <c r="K100" s="154"/>
      <c r="L100" s="159"/>
      <c r="M100" s="160"/>
      <c r="N100" s="161"/>
      <c r="O100" s="161"/>
      <c r="P100" s="162">
        <f>P101+P126+P129+P135+P144+P150+P157+P159+P164+P179+P187</f>
        <v>0</v>
      </c>
      <c r="Q100" s="161"/>
      <c r="R100" s="162">
        <f>R101+R126+R129+R135+R144+R150+R157+R159+R164+R179+R187</f>
        <v>5.035853839999999</v>
      </c>
      <c r="S100" s="161"/>
      <c r="T100" s="163">
        <f>T101+T126+T129+T135+T144+T150+T157+T159+T164+T179+T187</f>
        <v>4.397484</v>
      </c>
      <c r="AR100" s="164" t="s">
        <v>83</v>
      </c>
      <c r="AT100" s="165" t="s">
        <v>74</v>
      </c>
      <c r="AU100" s="165" t="s">
        <v>75</v>
      </c>
      <c r="AY100" s="164" t="s">
        <v>127</v>
      </c>
      <c r="BK100" s="166">
        <f>BK101+BK126+BK129+BK135+BK144+BK150+BK157+BK159+BK164+BK179+BK187</f>
        <v>0</v>
      </c>
    </row>
    <row r="101" spans="2:63" s="12" customFormat="1" ht="22.9" customHeight="1">
      <c r="B101" s="153"/>
      <c r="C101" s="154"/>
      <c r="D101" s="155" t="s">
        <v>74</v>
      </c>
      <c r="E101" s="167" t="s">
        <v>83</v>
      </c>
      <c r="F101" s="167" t="s">
        <v>128</v>
      </c>
      <c r="G101" s="154"/>
      <c r="H101" s="154"/>
      <c r="I101" s="157"/>
      <c r="J101" s="168">
        <f>BK101</f>
        <v>0</v>
      </c>
      <c r="K101" s="154"/>
      <c r="L101" s="159"/>
      <c r="M101" s="160"/>
      <c r="N101" s="161"/>
      <c r="O101" s="161"/>
      <c r="P101" s="162">
        <f>SUM(P102:P125)</f>
        <v>0</v>
      </c>
      <c r="Q101" s="161"/>
      <c r="R101" s="162">
        <f>SUM(R102:R125)</f>
        <v>1.088</v>
      </c>
      <c r="S101" s="161"/>
      <c r="T101" s="163">
        <f>SUM(T102:T125)</f>
        <v>2.034</v>
      </c>
      <c r="AR101" s="164" t="s">
        <v>83</v>
      </c>
      <c r="AT101" s="165" t="s">
        <v>74</v>
      </c>
      <c r="AU101" s="165" t="s">
        <v>83</v>
      </c>
      <c r="AY101" s="164" t="s">
        <v>127</v>
      </c>
      <c r="BK101" s="166">
        <f>SUM(BK102:BK125)</f>
        <v>0</v>
      </c>
    </row>
    <row r="102" spans="1:65" s="2" customFormat="1" ht="36">
      <c r="A102" s="34"/>
      <c r="B102" s="35"/>
      <c r="C102" s="169" t="s">
        <v>83</v>
      </c>
      <c r="D102" s="169" t="s">
        <v>129</v>
      </c>
      <c r="E102" s="170" t="s">
        <v>130</v>
      </c>
      <c r="F102" s="171" t="s">
        <v>131</v>
      </c>
      <c r="G102" s="172" t="s">
        <v>132</v>
      </c>
      <c r="H102" s="173">
        <v>4.068</v>
      </c>
      <c r="I102" s="174"/>
      <c r="J102" s="175">
        <f>ROUND(I102*H102,2)</f>
        <v>0</v>
      </c>
      <c r="K102" s="171" t="s">
        <v>133</v>
      </c>
      <c r="L102" s="39"/>
      <c r="M102" s="176" t="s">
        <v>19</v>
      </c>
      <c r="N102" s="177" t="s">
        <v>46</v>
      </c>
      <c r="O102" s="64"/>
      <c r="P102" s="178">
        <f>O102*H102</f>
        <v>0</v>
      </c>
      <c r="Q102" s="178">
        <v>0</v>
      </c>
      <c r="R102" s="178">
        <f>Q102*H102</f>
        <v>0</v>
      </c>
      <c r="S102" s="178">
        <v>0.26</v>
      </c>
      <c r="T102" s="179">
        <f>S102*H102</f>
        <v>1.05768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0" t="s">
        <v>134</v>
      </c>
      <c r="AT102" s="180" t="s">
        <v>129</v>
      </c>
      <c r="AU102" s="180" t="s">
        <v>80</v>
      </c>
      <c r="AY102" s="17" t="s">
        <v>127</v>
      </c>
      <c r="BE102" s="181">
        <f>IF(N102="základní",J102,0)</f>
        <v>0</v>
      </c>
      <c r="BF102" s="181">
        <f>IF(N102="snížená",J102,0)</f>
        <v>0</v>
      </c>
      <c r="BG102" s="181">
        <f>IF(N102="zákl. přenesená",J102,0)</f>
        <v>0</v>
      </c>
      <c r="BH102" s="181">
        <f>IF(N102="sníž. přenesená",J102,0)</f>
        <v>0</v>
      </c>
      <c r="BI102" s="181">
        <f>IF(N102="nulová",J102,0)</f>
        <v>0</v>
      </c>
      <c r="BJ102" s="17" t="s">
        <v>83</v>
      </c>
      <c r="BK102" s="181">
        <f>ROUND(I102*H102,2)</f>
        <v>0</v>
      </c>
      <c r="BL102" s="17" t="s">
        <v>134</v>
      </c>
      <c r="BM102" s="180" t="s">
        <v>135</v>
      </c>
    </row>
    <row r="103" spans="2:51" s="13" customFormat="1" ht="11.25">
      <c r="B103" s="182"/>
      <c r="C103" s="183"/>
      <c r="D103" s="184" t="s">
        <v>136</v>
      </c>
      <c r="E103" s="185" t="s">
        <v>19</v>
      </c>
      <c r="F103" s="186" t="s">
        <v>137</v>
      </c>
      <c r="G103" s="183"/>
      <c r="H103" s="187">
        <v>4.068</v>
      </c>
      <c r="I103" s="188"/>
      <c r="J103" s="183"/>
      <c r="K103" s="183"/>
      <c r="L103" s="189"/>
      <c r="M103" s="190"/>
      <c r="N103" s="191"/>
      <c r="O103" s="191"/>
      <c r="P103" s="191"/>
      <c r="Q103" s="191"/>
      <c r="R103" s="191"/>
      <c r="S103" s="191"/>
      <c r="T103" s="192"/>
      <c r="AT103" s="193" t="s">
        <v>136</v>
      </c>
      <c r="AU103" s="193" t="s">
        <v>80</v>
      </c>
      <c r="AV103" s="13" t="s">
        <v>80</v>
      </c>
      <c r="AW103" s="13" t="s">
        <v>36</v>
      </c>
      <c r="AX103" s="13" t="s">
        <v>83</v>
      </c>
      <c r="AY103" s="193" t="s">
        <v>127</v>
      </c>
    </row>
    <row r="104" spans="1:65" s="2" customFormat="1" ht="33" customHeight="1">
      <c r="A104" s="34"/>
      <c r="B104" s="35"/>
      <c r="C104" s="169" t="s">
        <v>80</v>
      </c>
      <c r="D104" s="169" t="s">
        <v>129</v>
      </c>
      <c r="E104" s="170" t="s">
        <v>138</v>
      </c>
      <c r="F104" s="171" t="s">
        <v>139</v>
      </c>
      <c r="G104" s="172" t="s">
        <v>132</v>
      </c>
      <c r="H104" s="173">
        <v>4.068</v>
      </c>
      <c r="I104" s="174"/>
      <c r="J104" s="175">
        <f aca="true" t="shared" si="0" ref="J104:J109">ROUND(I104*H104,2)</f>
        <v>0</v>
      </c>
      <c r="K104" s="171" t="s">
        <v>133</v>
      </c>
      <c r="L104" s="39"/>
      <c r="M104" s="176" t="s">
        <v>19</v>
      </c>
      <c r="N104" s="177" t="s">
        <v>46</v>
      </c>
      <c r="O104" s="64"/>
      <c r="P104" s="178">
        <f aca="true" t="shared" si="1" ref="P104:P109">O104*H104</f>
        <v>0</v>
      </c>
      <c r="Q104" s="178">
        <v>0</v>
      </c>
      <c r="R104" s="178">
        <f aca="true" t="shared" si="2" ref="R104:R109">Q104*H104</f>
        <v>0</v>
      </c>
      <c r="S104" s="178">
        <v>0.24</v>
      </c>
      <c r="T104" s="179">
        <f aca="true" t="shared" si="3" ref="T104:T109">S104*H104</f>
        <v>0.9763199999999999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80" t="s">
        <v>134</v>
      </c>
      <c r="AT104" s="180" t="s">
        <v>129</v>
      </c>
      <c r="AU104" s="180" t="s">
        <v>80</v>
      </c>
      <c r="AY104" s="17" t="s">
        <v>127</v>
      </c>
      <c r="BE104" s="181">
        <f aca="true" t="shared" si="4" ref="BE104:BE109">IF(N104="základní",J104,0)</f>
        <v>0</v>
      </c>
      <c r="BF104" s="181">
        <f aca="true" t="shared" si="5" ref="BF104:BF109">IF(N104="snížená",J104,0)</f>
        <v>0</v>
      </c>
      <c r="BG104" s="181">
        <f aca="true" t="shared" si="6" ref="BG104:BG109">IF(N104="zákl. přenesená",J104,0)</f>
        <v>0</v>
      </c>
      <c r="BH104" s="181">
        <f aca="true" t="shared" si="7" ref="BH104:BH109">IF(N104="sníž. přenesená",J104,0)</f>
        <v>0</v>
      </c>
      <c r="BI104" s="181">
        <f aca="true" t="shared" si="8" ref="BI104:BI109">IF(N104="nulová",J104,0)</f>
        <v>0</v>
      </c>
      <c r="BJ104" s="17" t="s">
        <v>83</v>
      </c>
      <c r="BK104" s="181">
        <f aca="true" t="shared" si="9" ref="BK104:BK109">ROUND(I104*H104,2)</f>
        <v>0</v>
      </c>
      <c r="BL104" s="17" t="s">
        <v>134</v>
      </c>
      <c r="BM104" s="180" t="s">
        <v>140</v>
      </c>
    </row>
    <row r="105" spans="1:65" s="2" customFormat="1" ht="16.5" customHeight="1">
      <c r="A105" s="34"/>
      <c r="B105" s="35"/>
      <c r="C105" s="169" t="s">
        <v>141</v>
      </c>
      <c r="D105" s="169" t="s">
        <v>129</v>
      </c>
      <c r="E105" s="170" t="s">
        <v>142</v>
      </c>
      <c r="F105" s="171" t="s">
        <v>143</v>
      </c>
      <c r="G105" s="172" t="s">
        <v>144</v>
      </c>
      <c r="H105" s="173">
        <v>10</v>
      </c>
      <c r="I105" s="174"/>
      <c r="J105" s="175">
        <f t="shared" si="0"/>
        <v>0</v>
      </c>
      <c r="K105" s="171" t="s">
        <v>133</v>
      </c>
      <c r="L105" s="39"/>
      <c r="M105" s="176" t="s">
        <v>19</v>
      </c>
      <c r="N105" s="177" t="s">
        <v>46</v>
      </c>
      <c r="O105" s="64"/>
      <c r="P105" s="178">
        <f t="shared" si="1"/>
        <v>0</v>
      </c>
      <c r="Q105" s="178">
        <v>0.00055</v>
      </c>
      <c r="R105" s="178">
        <f t="shared" si="2"/>
        <v>0.0055000000000000005</v>
      </c>
      <c r="S105" s="178">
        <v>0</v>
      </c>
      <c r="T105" s="179">
        <f t="shared" si="3"/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0" t="s">
        <v>134</v>
      </c>
      <c r="AT105" s="180" t="s">
        <v>129</v>
      </c>
      <c r="AU105" s="180" t="s">
        <v>80</v>
      </c>
      <c r="AY105" s="17" t="s">
        <v>127</v>
      </c>
      <c r="BE105" s="181">
        <f t="shared" si="4"/>
        <v>0</v>
      </c>
      <c r="BF105" s="181">
        <f t="shared" si="5"/>
        <v>0</v>
      </c>
      <c r="BG105" s="181">
        <f t="shared" si="6"/>
        <v>0</v>
      </c>
      <c r="BH105" s="181">
        <f t="shared" si="7"/>
        <v>0</v>
      </c>
      <c r="BI105" s="181">
        <f t="shared" si="8"/>
        <v>0</v>
      </c>
      <c r="BJ105" s="17" t="s">
        <v>83</v>
      </c>
      <c r="BK105" s="181">
        <f t="shared" si="9"/>
        <v>0</v>
      </c>
      <c r="BL105" s="17" t="s">
        <v>134</v>
      </c>
      <c r="BM105" s="180" t="s">
        <v>145</v>
      </c>
    </row>
    <row r="106" spans="1:65" s="2" customFormat="1" ht="16.5" customHeight="1">
      <c r="A106" s="34"/>
      <c r="B106" s="35"/>
      <c r="C106" s="169" t="s">
        <v>134</v>
      </c>
      <c r="D106" s="169" t="s">
        <v>129</v>
      </c>
      <c r="E106" s="170" t="s">
        <v>146</v>
      </c>
      <c r="F106" s="171" t="s">
        <v>147</v>
      </c>
      <c r="G106" s="172" t="s">
        <v>144</v>
      </c>
      <c r="H106" s="173">
        <v>10</v>
      </c>
      <c r="I106" s="174"/>
      <c r="J106" s="175">
        <f t="shared" si="0"/>
        <v>0</v>
      </c>
      <c r="K106" s="171" t="s">
        <v>133</v>
      </c>
      <c r="L106" s="39"/>
      <c r="M106" s="176" t="s">
        <v>19</v>
      </c>
      <c r="N106" s="177" t="s">
        <v>46</v>
      </c>
      <c r="O106" s="64"/>
      <c r="P106" s="178">
        <f t="shared" si="1"/>
        <v>0</v>
      </c>
      <c r="Q106" s="178">
        <v>0</v>
      </c>
      <c r="R106" s="178">
        <f t="shared" si="2"/>
        <v>0</v>
      </c>
      <c r="S106" s="178">
        <v>0</v>
      </c>
      <c r="T106" s="179">
        <f t="shared" si="3"/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0" t="s">
        <v>134</v>
      </c>
      <c r="AT106" s="180" t="s">
        <v>129</v>
      </c>
      <c r="AU106" s="180" t="s">
        <v>80</v>
      </c>
      <c r="AY106" s="17" t="s">
        <v>127</v>
      </c>
      <c r="BE106" s="181">
        <f t="shared" si="4"/>
        <v>0</v>
      </c>
      <c r="BF106" s="181">
        <f t="shared" si="5"/>
        <v>0</v>
      </c>
      <c r="BG106" s="181">
        <f t="shared" si="6"/>
        <v>0</v>
      </c>
      <c r="BH106" s="181">
        <f t="shared" si="7"/>
        <v>0</v>
      </c>
      <c r="BI106" s="181">
        <f t="shared" si="8"/>
        <v>0</v>
      </c>
      <c r="BJ106" s="17" t="s">
        <v>83</v>
      </c>
      <c r="BK106" s="181">
        <f t="shared" si="9"/>
        <v>0</v>
      </c>
      <c r="BL106" s="17" t="s">
        <v>134</v>
      </c>
      <c r="BM106" s="180" t="s">
        <v>148</v>
      </c>
    </row>
    <row r="107" spans="1:65" s="2" customFormat="1" ht="16.5" customHeight="1">
      <c r="A107" s="34"/>
      <c r="B107" s="35"/>
      <c r="C107" s="169" t="s">
        <v>149</v>
      </c>
      <c r="D107" s="169" t="s">
        <v>129</v>
      </c>
      <c r="E107" s="170" t="s">
        <v>150</v>
      </c>
      <c r="F107" s="171" t="s">
        <v>151</v>
      </c>
      <c r="G107" s="172" t="s">
        <v>144</v>
      </c>
      <c r="H107" s="173">
        <v>10</v>
      </c>
      <c r="I107" s="174"/>
      <c r="J107" s="175">
        <f t="shared" si="0"/>
        <v>0</v>
      </c>
      <c r="K107" s="171" t="s">
        <v>133</v>
      </c>
      <c r="L107" s="39"/>
      <c r="M107" s="176" t="s">
        <v>19</v>
      </c>
      <c r="N107" s="177" t="s">
        <v>46</v>
      </c>
      <c r="O107" s="64"/>
      <c r="P107" s="178">
        <f t="shared" si="1"/>
        <v>0</v>
      </c>
      <c r="Q107" s="178">
        <v>0.00025</v>
      </c>
      <c r="R107" s="178">
        <f t="shared" si="2"/>
        <v>0.0025</v>
      </c>
      <c r="S107" s="178">
        <v>0</v>
      </c>
      <c r="T107" s="179">
        <f t="shared" si="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0" t="s">
        <v>134</v>
      </c>
      <c r="AT107" s="180" t="s">
        <v>129</v>
      </c>
      <c r="AU107" s="180" t="s">
        <v>80</v>
      </c>
      <c r="AY107" s="17" t="s">
        <v>127</v>
      </c>
      <c r="BE107" s="181">
        <f t="shared" si="4"/>
        <v>0</v>
      </c>
      <c r="BF107" s="181">
        <f t="shared" si="5"/>
        <v>0</v>
      </c>
      <c r="BG107" s="181">
        <f t="shared" si="6"/>
        <v>0</v>
      </c>
      <c r="BH107" s="181">
        <f t="shared" si="7"/>
        <v>0</v>
      </c>
      <c r="BI107" s="181">
        <f t="shared" si="8"/>
        <v>0</v>
      </c>
      <c r="BJ107" s="17" t="s">
        <v>83</v>
      </c>
      <c r="BK107" s="181">
        <f t="shared" si="9"/>
        <v>0</v>
      </c>
      <c r="BL107" s="17" t="s">
        <v>134</v>
      </c>
      <c r="BM107" s="180" t="s">
        <v>152</v>
      </c>
    </row>
    <row r="108" spans="1:65" s="2" customFormat="1" ht="16.5" customHeight="1">
      <c r="A108" s="34"/>
      <c r="B108" s="35"/>
      <c r="C108" s="169" t="s">
        <v>153</v>
      </c>
      <c r="D108" s="169" t="s">
        <v>129</v>
      </c>
      <c r="E108" s="170" t="s">
        <v>154</v>
      </c>
      <c r="F108" s="171" t="s">
        <v>155</v>
      </c>
      <c r="G108" s="172" t="s">
        <v>144</v>
      </c>
      <c r="H108" s="173">
        <v>10</v>
      </c>
      <c r="I108" s="174"/>
      <c r="J108" s="175">
        <f t="shared" si="0"/>
        <v>0</v>
      </c>
      <c r="K108" s="171" t="s">
        <v>133</v>
      </c>
      <c r="L108" s="39"/>
      <c r="M108" s="176" t="s">
        <v>19</v>
      </c>
      <c r="N108" s="177" t="s">
        <v>46</v>
      </c>
      <c r="O108" s="64"/>
      <c r="P108" s="178">
        <f t="shared" si="1"/>
        <v>0</v>
      </c>
      <c r="Q108" s="178">
        <v>0</v>
      </c>
      <c r="R108" s="178">
        <f t="shared" si="2"/>
        <v>0</v>
      </c>
      <c r="S108" s="178">
        <v>0</v>
      </c>
      <c r="T108" s="179">
        <f t="shared" si="3"/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0" t="s">
        <v>134</v>
      </c>
      <c r="AT108" s="180" t="s">
        <v>129</v>
      </c>
      <c r="AU108" s="180" t="s">
        <v>80</v>
      </c>
      <c r="AY108" s="17" t="s">
        <v>127</v>
      </c>
      <c r="BE108" s="181">
        <f t="shared" si="4"/>
        <v>0</v>
      </c>
      <c r="BF108" s="181">
        <f t="shared" si="5"/>
        <v>0</v>
      </c>
      <c r="BG108" s="181">
        <f t="shared" si="6"/>
        <v>0</v>
      </c>
      <c r="BH108" s="181">
        <f t="shared" si="7"/>
        <v>0</v>
      </c>
      <c r="BI108" s="181">
        <f t="shared" si="8"/>
        <v>0</v>
      </c>
      <c r="BJ108" s="17" t="s">
        <v>83</v>
      </c>
      <c r="BK108" s="181">
        <f t="shared" si="9"/>
        <v>0</v>
      </c>
      <c r="BL108" s="17" t="s">
        <v>134</v>
      </c>
      <c r="BM108" s="180" t="s">
        <v>156</v>
      </c>
    </row>
    <row r="109" spans="1:65" s="2" customFormat="1" ht="16.5" customHeight="1">
      <c r="A109" s="34"/>
      <c r="B109" s="35"/>
      <c r="C109" s="169" t="s">
        <v>157</v>
      </c>
      <c r="D109" s="169" t="s">
        <v>129</v>
      </c>
      <c r="E109" s="170" t="s">
        <v>158</v>
      </c>
      <c r="F109" s="171" t="s">
        <v>159</v>
      </c>
      <c r="G109" s="172" t="s">
        <v>160</v>
      </c>
      <c r="H109" s="173">
        <v>1.627</v>
      </c>
      <c r="I109" s="174"/>
      <c r="J109" s="175">
        <f t="shared" si="0"/>
        <v>0</v>
      </c>
      <c r="K109" s="171" t="s">
        <v>133</v>
      </c>
      <c r="L109" s="39"/>
      <c r="M109" s="176" t="s">
        <v>19</v>
      </c>
      <c r="N109" s="177" t="s">
        <v>46</v>
      </c>
      <c r="O109" s="64"/>
      <c r="P109" s="178">
        <f t="shared" si="1"/>
        <v>0</v>
      </c>
      <c r="Q109" s="178">
        <v>0</v>
      </c>
      <c r="R109" s="178">
        <f t="shared" si="2"/>
        <v>0</v>
      </c>
      <c r="S109" s="178">
        <v>0</v>
      </c>
      <c r="T109" s="179">
        <f t="shared" si="3"/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80" t="s">
        <v>134</v>
      </c>
      <c r="AT109" s="180" t="s">
        <v>129</v>
      </c>
      <c r="AU109" s="180" t="s">
        <v>80</v>
      </c>
      <c r="AY109" s="17" t="s">
        <v>127</v>
      </c>
      <c r="BE109" s="181">
        <f t="shared" si="4"/>
        <v>0</v>
      </c>
      <c r="BF109" s="181">
        <f t="shared" si="5"/>
        <v>0</v>
      </c>
      <c r="BG109" s="181">
        <f t="shared" si="6"/>
        <v>0</v>
      </c>
      <c r="BH109" s="181">
        <f t="shared" si="7"/>
        <v>0</v>
      </c>
      <c r="BI109" s="181">
        <f t="shared" si="8"/>
        <v>0</v>
      </c>
      <c r="BJ109" s="17" t="s">
        <v>83</v>
      </c>
      <c r="BK109" s="181">
        <f t="shared" si="9"/>
        <v>0</v>
      </c>
      <c r="BL109" s="17" t="s">
        <v>134</v>
      </c>
      <c r="BM109" s="180" t="s">
        <v>161</v>
      </c>
    </row>
    <row r="110" spans="2:51" s="13" customFormat="1" ht="11.25">
      <c r="B110" s="182"/>
      <c r="C110" s="183"/>
      <c r="D110" s="184" t="s">
        <v>136</v>
      </c>
      <c r="E110" s="185" t="s">
        <v>19</v>
      </c>
      <c r="F110" s="186" t="s">
        <v>162</v>
      </c>
      <c r="G110" s="183"/>
      <c r="H110" s="187">
        <v>1.627</v>
      </c>
      <c r="I110" s="188"/>
      <c r="J110" s="183"/>
      <c r="K110" s="183"/>
      <c r="L110" s="189"/>
      <c r="M110" s="190"/>
      <c r="N110" s="191"/>
      <c r="O110" s="191"/>
      <c r="P110" s="191"/>
      <c r="Q110" s="191"/>
      <c r="R110" s="191"/>
      <c r="S110" s="191"/>
      <c r="T110" s="192"/>
      <c r="AT110" s="193" t="s">
        <v>136</v>
      </c>
      <c r="AU110" s="193" t="s">
        <v>80</v>
      </c>
      <c r="AV110" s="13" t="s">
        <v>80</v>
      </c>
      <c r="AW110" s="13" t="s">
        <v>36</v>
      </c>
      <c r="AX110" s="13" t="s">
        <v>83</v>
      </c>
      <c r="AY110" s="193" t="s">
        <v>127</v>
      </c>
    </row>
    <row r="111" spans="1:65" s="2" customFormat="1" ht="24">
      <c r="A111" s="34"/>
      <c r="B111" s="35"/>
      <c r="C111" s="169" t="s">
        <v>163</v>
      </c>
      <c r="D111" s="169" t="s">
        <v>129</v>
      </c>
      <c r="E111" s="170" t="s">
        <v>164</v>
      </c>
      <c r="F111" s="171" t="s">
        <v>165</v>
      </c>
      <c r="G111" s="172" t="s">
        <v>160</v>
      </c>
      <c r="H111" s="173">
        <v>0.7</v>
      </c>
      <c r="I111" s="174"/>
      <c r="J111" s="175">
        <f>ROUND(I111*H111,2)</f>
        <v>0</v>
      </c>
      <c r="K111" s="171" t="s">
        <v>133</v>
      </c>
      <c r="L111" s="39"/>
      <c r="M111" s="176" t="s">
        <v>19</v>
      </c>
      <c r="N111" s="177" t="s">
        <v>46</v>
      </c>
      <c r="O111" s="64"/>
      <c r="P111" s="178">
        <f>O111*H111</f>
        <v>0</v>
      </c>
      <c r="Q111" s="178">
        <v>0</v>
      </c>
      <c r="R111" s="178">
        <f>Q111*H111</f>
        <v>0</v>
      </c>
      <c r="S111" s="178">
        <v>0</v>
      </c>
      <c r="T111" s="179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0" t="s">
        <v>134</v>
      </c>
      <c r="AT111" s="180" t="s">
        <v>129</v>
      </c>
      <c r="AU111" s="180" t="s">
        <v>80</v>
      </c>
      <c r="AY111" s="17" t="s">
        <v>127</v>
      </c>
      <c r="BE111" s="181">
        <f>IF(N111="základní",J111,0)</f>
        <v>0</v>
      </c>
      <c r="BF111" s="181">
        <f>IF(N111="snížená",J111,0)</f>
        <v>0</v>
      </c>
      <c r="BG111" s="181">
        <f>IF(N111="zákl. přenesená",J111,0)</f>
        <v>0</v>
      </c>
      <c r="BH111" s="181">
        <f>IF(N111="sníž. přenesená",J111,0)</f>
        <v>0</v>
      </c>
      <c r="BI111" s="181">
        <f>IF(N111="nulová",J111,0)</f>
        <v>0</v>
      </c>
      <c r="BJ111" s="17" t="s">
        <v>83</v>
      </c>
      <c r="BK111" s="181">
        <f>ROUND(I111*H111,2)</f>
        <v>0</v>
      </c>
      <c r="BL111" s="17" t="s">
        <v>134</v>
      </c>
      <c r="BM111" s="180" t="s">
        <v>166</v>
      </c>
    </row>
    <row r="112" spans="2:51" s="13" customFormat="1" ht="11.25">
      <c r="B112" s="182"/>
      <c r="C112" s="183"/>
      <c r="D112" s="184" t="s">
        <v>136</v>
      </c>
      <c r="E112" s="185" t="s">
        <v>19</v>
      </c>
      <c r="F112" s="186" t="s">
        <v>167</v>
      </c>
      <c r="G112" s="183"/>
      <c r="H112" s="187">
        <v>0.16</v>
      </c>
      <c r="I112" s="188"/>
      <c r="J112" s="183"/>
      <c r="K112" s="183"/>
      <c r="L112" s="189"/>
      <c r="M112" s="190"/>
      <c r="N112" s="191"/>
      <c r="O112" s="191"/>
      <c r="P112" s="191"/>
      <c r="Q112" s="191"/>
      <c r="R112" s="191"/>
      <c r="S112" s="191"/>
      <c r="T112" s="192"/>
      <c r="AT112" s="193" t="s">
        <v>136</v>
      </c>
      <c r="AU112" s="193" t="s">
        <v>80</v>
      </c>
      <c r="AV112" s="13" t="s">
        <v>80</v>
      </c>
      <c r="AW112" s="13" t="s">
        <v>36</v>
      </c>
      <c r="AX112" s="13" t="s">
        <v>75</v>
      </c>
      <c r="AY112" s="193" t="s">
        <v>127</v>
      </c>
    </row>
    <row r="113" spans="2:51" s="13" customFormat="1" ht="11.25">
      <c r="B113" s="182"/>
      <c r="C113" s="183"/>
      <c r="D113" s="184" t="s">
        <v>136</v>
      </c>
      <c r="E113" s="185" t="s">
        <v>19</v>
      </c>
      <c r="F113" s="186" t="s">
        <v>168</v>
      </c>
      <c r="G113" s="183"/>
      <c r="H113" s="187">
        <v>0.54</v>
      </c>
      <c r="I113" s="188"/>
      <c r="J113" s="183"/>
      <c r="K113" s="183"/>
      <c r="L113" s="189"/>
      <c r="M113" s="190"/>
      <c r="N113" s="191"/>
      <c r="O113" s="191"/>
      <c r="P113" s="191"/>
      <c r="Q113" s="191"/>
      <c r="R113" s="191"/>
      <c r="S113" s="191"/>
      <c r="T113" s="192"/>
      <c r="AT113" s="193" t="s">
        <v>136</v>
      </c>
      <c r="AU113" s="193" t="s">
        <v>80</v>
      </c>
      <c r="AV113" s="13" t="s">
        <v>80</v>
      </c>
      <c r="AW113" s="13" t="s">
        <v>36</v>
      </c>
      <c r="AX113" s="13" t="s">
        <v>75</v>
      </c>
      <c r="AY113" s="193" t="s">
        <v>127</v>
      </c>
    </row>
    <row r="114" spans="2:51" s="14" customFormat="1" ht="11.25">
      <c r="B114" s="194"/>
      <c r="C114" s="195"/>
      <c r="D114" s="184" t="s">
        <v>136</v>
      </c>
      <c r="E114" s="196" t="s">
        <v>19</v>
      </c>
      <c r="F114" s="197" t="s">
        <v>169</v>
      </c>
      <c r="G114" s="195"/>
      <c r="H114" s="198">
        <v>0.7</v>
      </c>
      <c r="I114" s="199"/>
      <c r="J114" s="195"/>
      <c r="K114" s="195"/>
      <c r="L114" s="200"/>
      <c r="M114" s="201"/>
      <c r="N114" s="202"/>
      <c r="O114" s="202"/>
      <c r="P114" s="202"/>
      <c r="Q114" s="202"/>
      <c r="R114" s="202"/>
      <c r="S114" s="202"/>
      <c r="T114" s="203"/>
      <c r="AT114" s="204" t="s">
        <v>136</v>
      </c>
      <c r="AU114" s="204" t="s">
        <v>80</v>
      </c>
      <c r="AV114" s="14" t="s">
        <v>134</v>
      </c>
      <c r="AW114" s="14" t="s">
        <v>36</v>
      </c>
      <c r="AX114" s="14" t="s">
        <v>83</v>
      </c>
      <c r="AY114" s="204" t="s">
        <v>127</v>
      </c>
    </row>
    <row r="115" spans="1:65" s="2" customFormat="1" ht="36">
      <c r="A115" s="34"/>
      <c r="B115" s="35"/>
      <c r="C115" s="169" t="s">
        <v>170</v>
      </c>
      <c r="D115" s="169" t="s">
        <v>129</v>
      </c>
      <c r="E115" s="170" t="s">
        <v>171</v>
      </c>
      <c r="F115" s="171" t="s">
        <v>172</v>
      </c>
      <c r="G115" s="172" t="s">
        <v>160</v>
      </c>
      <c r="H115" s="173">
        <v>2.327</v>
      </c>
      <c r="I115" s="174"/>
      <c r="J115" s="175">
        <f>ROUND(I115*H115,2)</f>
        <v>0</v>
      </c>
      <c r="K115" s="171" t="s">
        <v>133</v>
      </c>
      <c r="L115" s="39"/>
      <c r="M115" s="176" t="s">
        <v>19</v>
      </c>
      <c r="N115" s="177" t="s">
        <v>46</v>
      </c>
      <c r="O115" s="64"/>
      <c r="P115" s="178">
        <f>O115*H115</f>
        <v>0</v>
      </c>
      <c r="Q115" s="178">
        <v>0</v>
      </c>
      <c r="R115" s="178">
        <f>Q115*H115</f>
        <v>0</v>
      </c>
      <c r="S115" s="178">
        <v>0</v>
      </c>
      <c r="T115" s="179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80" t="s">
        <v>134</v>
      </c>
      <c r="AT115" s="180" t="s">
        <v>129</v>
      </c>
      <c r="AU115" s="180" t="s">
        <v>80</v>
      </c>
      <c r="AY115" s="17" t="s">
        <v>127</v>
      </c>
      <c r="BE115" s="181">
        <f>IF(N115="základní",J115,0)</f>
        <v>0</v>
      </c>
      <c r="BF115" s="181">
        <f>IF(N115="snížená",J115,0)</f>
        <v>0</v>
      </c>
      <c r="BG115" s="181">
        <f>IF(N115="zákl. přenesená",J115,0)</f>
        <v>0</v>
      </c>
      <c r="BH115" s="181">
        <f>IF(N115="sníž. přenesená",J115,0)</f>
        <v>0</v>
      </c>
      <c r="BI115" s="181">
        <f>IF(N115="nulová",J115,0)</f>
        <v>0</v>
      </c>
      <c r="BJ115" s="17" t="s">
        <v>83</v>
      </c>
      <c r="BK115" s="181">
        <f>ROUND(I115*H115,2)</f>
        <v>0</v>
      </c>
      <c r="BL115" s="17" t="s">
        <v>134</v>
      </c>
      <c r="BM115" s="180" t="s">
        <v>173</v>
      </c>
    </row>
    <row r="116" spans="2:51" s="13" customFormat="1" ht="11.25">
      <c r="B116" s="182"/>
      <c r="C116" s="183"/>
      <c r="D116" s="184" t="s">
        <v>136</v>
      </c>
      <c r="E116" s="185" t="s">
        <v>19</v>
      </c>
      <c r="F116" s="186" t="s">
        <v>174</v>
      </c>
      <c r="G116" s="183"/>
      <c r="H116" s="187">
        <v>2.327</v>
      </c>
      <c r="I116" s="188"/>
      <c r="J116" s="183"/>
      <c r="K116" s="183"/>
      <c r="L116" s="189"/>
      <c r="M116" s="190"/>
      <c r="N116" s="191"/>
      <c r="O116" s="191"/>
      <c r="P116" s="191"/>
      <c r="Q116" s="191"/>
      <c r="R116" s="191"/>
      <c r="S116" s="191"/>
      <c r="T116" s="192"/>
      <c r="AT116" s="193" t="s">
        <v>136</v>
      </c>
      <c r="AU116" s="193" t="s">
        <v>80</v>
      </c>
      <c r="AV116" s="13" t="s">
        <v>80</v>
      </c>
      <c r="AW116" s="13" t="s">
        <v>36</v>
      </c>
      <c r="AX116" s="13" t="s">
        <v>83</v>
      </c>
      <c r="AY116" s="193" t="s">
        <v>127</v>
      </c>
    </row>
    <row r="117" spans="1:65" s="2" customFormat="1" ht="36">
      <c r="A117" s="34"/>
      <c r="B117" s="35"/>
      <c r="C117" s="169" t="s">
        <v>175</v>
      </c>
      <c r="D117" s="169" t="s">
        <v>129</v>
      </c>
      <c r="E117" s="170" t="s">
        <v>176</v>
      </c>
      <c r="F117" s="171" t="s">
        <v>177</v>
      </c>
      <c r="G117" s="172" t="s">
        <v>160</v>
      </c>
      <c r="H117" s="173">
        <v>11.635</v>
      </c>
      <c r="I117" s="174"/>
      <c r="J117" s="175">
        <f>ROUND(I117*H117,2)</f>
        <v>0</v>
      </c>
      <c r="K117" s="171" t="s">
        <v>133</v>
      </c>
      <c r="L117" s="39"/>
      <c r="M117" s="176" t="s">
        <v>19</v>
      </c>
      <c r="N117" s="177" t="s">
        <v>46</v>
      </c>
      <c r="O117" s="64"/>
      <c r="P117" s="178">
        <f>O117*H117</f>
        <v>0</v>
      </c>
      <c r="Q117" s="178">
        <v>0</v>
      </c>
      <c r="R117" s="178">
        <f>Q117*H117</f>
        <v>0</v>
      </c>
      <c r="S117" s="178">
        <v>0</v>
      </c>
      <c r="T117" s="179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80" t="s">
        <v>134</v>
      </c>
      <c r="AT117" s="180" t="s">
        <v>129</v>
      </c>
      <c r="AU117" s="180" t="s">
        <v>80</v>
      </c>
      <c r="AY117" s="17" t="s">
        <v>127</v>
      </c>
      <c r="BE117" s="181">
        <f>IF(N117="základní",J117,0)</f>
        <v>0</v>
      </c>
      <c r="BF117" s="181">
        <f>IF(N117="snížená",J117,0)</f>
        <v>0</v>
      </c>
      <c r="BG117" s="181">
        <f>IF(N117="zákl. přenesená",J117,0)</f>
        <v>0</v>
      </c>
      <c r="BH117" s="181">
        <f>IF(N117="sníž. přenesená",J117,0)</f>
        <v>0</v>
      </c>
      <c r="BI117" s="181">
        <f>IF(N117="nulová",J117,0)</f>
        <v>0</v>
      </c>
      <c r="BJ117" s="17" t="s">
        <v>83</v>
      </c>
      <c r="BK117" s="181">
        <f>ROUND(I117*H117,2)</f>
        <v>0</v>
      </c>
      <c r="BL117" s="17" t="s">
        <v>134</v>
      </c>
      <c r="BM117" s="180" t="s">
        <v>178</v>
      </c>
    </row>
    <row r="118" spans="2:51" s="13" customFormat="1" ht="11.25">
      <c r="B118" s="182"/>
      <c r="C118" s="183"/>
      <c r="D118" s="184" t="s">
        <v>136</v>
      </c>
      <c r="E118" s="183"/>
      <c r="F118" s="186" t="s">
        <v>179</v>
      </c>
      <c r="G118" s="183"/>
      <c r="H118" s="187">
        <v>11.635</v>
      </c>
      <c r="I118" s="188"/>
      <c r="J118" s="183"/>
      <c r="K118" s="183"/>
      <c r="L118" s="189"/>
      <c r="M118" s="190"/>
      <c r="N118" s="191"/>
      <c r="O118" s="191"/>
      <c r="P118" s="191"/>
      <c r="Q118" s="191"/>
      <c r="R118" s="191"/>
      <c r="S118" s="191"/>
      <c r="T118" s="192"/>
      <c r="AT118" s="193" t="s">
        <v>136</v>
      </c>
      <c r="AU118" s="193" t="s">
        <v>80</v>
      </c>
      <c r="AV118" s="13" t="s">
        <v>80</v>
      </c>
      <c r="AW118" s="13" t="s">
        <v>4</v>
      </c>
      <c r="AX118" s="13" t="s">
        <v>83</v>
      </c>
      <c r="AY118" s="193" t="s">
        <v>127</v>
      </c>
    </row>
    <row r="119" spans="1:65" s="2" customFormat="1" ht="24">
      <c r="A119" s="34"/>
      <c r="B119" s="35"/>
      <c r="C119" s="169" t="s">
        <v>180</v>
      </c>
      <c r="D119" s="169" t="s">
        <v>129</v>
      </c>
      <c r="E119" s="170" t="s">
        <v>181</v>
      </c>
      <c r="F119" s="171" t="s">
        <v>182</v>
      </c>
      <c r="G119" s="172" t="s">
        <v>160</v>
      </c>
      <c r="H119" s="173">
        <v>2.327</v>
      </c>
      <c r="I119" s="174"/>
      <c r="J119" s="175">
        <f>ROUND(I119*H119,2)</f>
        <v>0</v>
      </c>
      <c r="K119" s="171" t="s">
        <v>133</v>
      </c>
      <c r="L119" s="39"/>
      <c r="M119" s="176" t="s">
        <v>19</v>
      </c>
      <c r="N119" s="177" t="s">
        <v>46</v>
      </c>
      <c r="O119" s="64"/>
      <c r="P119" s="178">
        <f>O119*H119</f>
        <v>0</v>
      </c>
      <c r="Q119" s="178">
        <v>0</v>
      </c>
      <c r="R119" s="178">
        <f>Q119*H119</f>
        <v>0</v>
      </c>
      <c r="S119" s="178">
        <v>0</v>
      </c>
      <c r="T119" s="179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80" t="s">
        <v>134</v>
      </c>
      <c r="AT119" s="180" t="s">
        <v>129</v>
      </c>
      <c r="AU119" s="180" t="s">
        <v>80</v>
      </c>
      <c r="AY119" s="17" t="s">
        <v>127</v>
      </c>
      <c r="BE119" s="181">
        <f>IF(N119="základní",J119,0)</f>
        <v>0</v>
      </c>
      <c r="BF119" s="181">
        <f>IF(N119="snížená",J119,0)</f>
        <v>0</v>
      </c>
      <c r="BG119" s="181">
        <f>IF(N119="zákl. přenesená",J119,0)</f>
        <v>0</v>
      </c>
      <c r="BH119" s="181">
        <f>IF(N119="sníž. přenesená",J119,0)</f>
        <v>0</v>
      </c>
      <c r="BI119" s="181">
        <f>IF(N119="nulová",J119,0)</f>
        <v>0</v>
      </c>
      <c r="BJ119" s="17" t="s">
        <v>83</v>
      </c>
      <c r="BK119" s="181">
        <f>ROUND(I119*H119,2)</f>
        <v>0</v>
      </c>
      <c r="BL119" s="17" t="s">
        <v>134</v>
      </c>
      <c r="BM119" s="180" t="s">
        <v>183</v>
      </c>
    </row>
    <row r="120" spans="1:65" s="2" customFormat="1" ht="16.5" customHeight="1">
      <c r="A120" s="34"/>
      <c r="B120" s="35"/>
      <c r="C120" s="205" t="s">
        <v>184</v>
      </c>
      <c r="D120" s="205" t="s">
        <v>185</v>
      </c>
      <c r="E120" s="206" t="s">
        <v>186</v>
      </c>
      <c r="F120" s="207" t="s">
        <v>187</v>
      </c>
      <c r="G120" s="208" t="s">
        <v>188</v>
      </c>
      <c r="H120" s="209">
        <v>3.723</v>
      </c>
      <c r="I120" s="210"/>
      <c r="J120" s="211">
        <f>ROUND(I120*H120,2)</f>
        <v>0</v>
      </c>
      <c r="K120" s="207" t="s">
        <v>133</v>
      </c>
      <c r="L120" s="212"/>
      <c r="M120" s="213" t="s">
        <v>19</v>
      </c>
      <c r="N120" s="214" t="s">
        <v>46</v>
      </c>
      <c r="O120" s="64"/>
      <c r="P120" s="178">
        <f>O120*H120</f>
        <v>0</v>
      </c>
      <c r="Q120" s="178">
        <v>0</v>
      </c>
      <c r="R120" s="178">
        <f>Q120*H120</f>
        <v>0</v>
      </c>
      <c r="S120" s="178">
        <v>0</v>
      </c>
      <c r="T120" s="179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80" t="s">
        <v>163</v>
      </c>
      <c r="AT120" s="180" t="s">
        <v>185</v>
      </c>
      <c r="AU120" s="180" t="s">
        <v>80</v>
      </c>
      <c r="AY120" s="17" t="s">
        <v>127</v>
      </c>
      <c r="BE120" s="181">
        <f>IF(N120="základní",J120,0)</f>
        <v>0</v>
      </c>
      <c r="BF120" s="181">
        <f>IF(N120="snížená",J120,0)</f>
        <v>0</v>
      </c>
      <c r="BG120" s="181">
        <f>IF(N120="zákl. přenesená",J120,0)</f>
        <v>0</v>
      </c>
      <c r="BH120" s="181">
        <f>IF(N120="sníž. přenesená",J120,0)</f>
        <v>0</v>
      </c>
      <c r="BI120" s="181">
        <f>IF(N120="nulová",J120,0)</f>
        <v>0</v>
      </c>
      <c r="BJ120" s="17" t="s">
        <v>83</v>
      </c>
      <c r="BK120" s="181">
        <f>ROUND(I120*H120,2)</f>
        <v>0</v>
      </c>
      <c r="BL120" s="17" t="s">
        <v>134</v>
      </c>
      <c r="BM120" s="180" t="s">
        <v>189</v>
      </c>
    </row>
    <row r="121" spans="2:51" s="13" customFormat="1" ht="11.25">
      <c r="B121" s="182"/>
      <c r="C121" s="183"/>
      <c r="D121" s="184" t="s">
        <v>136</v>
      </c>
      <c r="E121" s="183"/>
      <c r="F121" s="186" t="s">
        <v>190</v>
      </c>
      <c r="G121" s="183"/>
      <c r="H121" s="187">
        <v>3.723</v>
      </c>
      <c r="I121" s="188"/>
      <c r="J121" s="183"/>
      <c r="K121" s="183"/>
      <c r="L121" s="189"/>
      <c r="M121" s="190"/>
      <c r="N121" s="191"/>
      <c r="O121" s="191"/>
      <c r="P121" s="191"/>
      <c r="Q121" s="191"/>
      <c r="R121" s="191"/>
      <c r="S121" s="191"/>
      <c r="T121" s="192"/>
      <c r="AT121" s="193" t="s">
        <v>136</v>
      </c>
      <c r="AU121" s="193" t="s">
        <v>80</v>
      </c>
      <c r="AV121" s="13" t="s">
        <v>80</v>
      </c>
      <c r="AW121" s="13" t="s">
        <v>4</v>
      </c>
      <c r="AX121" s="13" t="s">
        <v>83</v>
      </c>
      <c r="AY121" s="193" t="s">
        <v>127</v>
      </c>
    </row>
    <row r="122" spans="1:65" s="2" customFormat="1" ht="36">
      <c r="A122" s="34"/>
      <c r="B122" s="35"/>
      <c r="C122" s="169" t="s">
        <v>191</v>
      </c>
      <c r="D122" s="169" t="s">
        <v>129</v>
      </c>
      <c r="E122" s="170" t="s">
        <v>192</v>
      </c>
      <c r="F122" s="171" t="s">
        <v>193</v>
      </c>
      <c r="G122" s="172" t="s">
        <v>160</v>
      </c>
      <c r="H122" s="173">
        <v>0.54</v>
      </c>
      <c r="I122" s="174"/>
      <c r="J122" s="175">
        <f>ROUND(I122*H122,2)</f>
        <v>0</v>
      </c>
      <c r="K122" s="171" t="s">
        <v>133</v>
      </c>
      <c r="L122" s="39"/>
      <c r="M122" s="176" t="s">
        <v>19</v>
      </c>
      <c r="N122" s="177" t="s">
        <v>46</v>
      </c>
      <c r="O122" s="64"/>
      <c r="P122" s="178">
        <f>O122*H122</f>
        <v>0</v>
      </c>
      <c r="Q122" s="178">
        <v>0</v>
      </c>
      <c r="R122" s="178">
        <f>Q122*H122</f>
        <v>0</v>
      </c>
      <c r="S122" s="178">
        <v>0</v>
      </c>
      <c r="T122" s="179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0" t="s">
        <v>134</v>
      </c>
      <c r="AT122" s="180" t="s">
        <v>129</v>
      </c>
      <c r="AU122" s="180" t="s">
        <v>80</v>
      </c>
      <c r="AY122" s="17" t="s">
        <v>127</v>
      </c>
      <c r="BE122" s="181">
        <f>IF(N122="základní",J122,0)</f>
        <v>0</v>
      </c>
      <c r="BF122" s="181">
        <f>IF(N122="snížená",J122,0)</f>
        <v>0</v>
      </c>
      <c r="BG122" s="181">
        <f>IF(N122="zákl. přenesená",J122,0)</f>
        <v>0</v>
      </c>
      <c r="BH122" s="181">
        <f>IF(N122="sníž. přenesená",J122,0)</f>
        <v>0</v>
      </c>
      <c r="BI122" s="181">
        <f>IF(N122="nulová",J122,0)</f>
        <v>0</v>
      </c>
      <c r="BJ122" s="17" t="s">
        <v>83</v>
      </c>
      <c r="BK122" s="181">
        <f>ROUND(I122*H122,2)</f>
        <v>0</v>
      </c>
      <c r="BL122" s="17" t="s">
        <v>134</v>
      </c>
      <c r="BM122" s="180" t="s">
        <v>194</v>
      </c>
    </row>
    <row r="123" spans="2:51" s="13" customFormat="1" ht="11.25">
      <c r="B123" s="182"/>
      <c r="C123" s="183"/>
      <c r="D123" s="184" t="s">
        <v>136</v>
      </c>
      <c r="E123" s="185" t="s">
        <v>19</v>
      </c>
      <c r="F123" s="186" t="s">
        <v>168</v>
      </c>
      <c r="G123" s="183"/>
      <c r="H123" s="187">
        <v>0.54</v>
      </c>
      <c r="I123" s="188"/>
      <c r="J123" s="183"/>
      <c r="K123" s="183"/>
      <c r="L123" s="189"/>
      <c r="M123" s="190"/>
      <c r="N123" s="191"/>
      <c r="O123" s="191"/>
      <c r="P123" s="191"/>
      <c r="Q123" s="191"/>
      <c r="R123" s="191"/>
      <c r="S123" s="191"/>
      <c r="T123" s="192"/>
      <c r="AT123" s="193" t="s">
        <v>136</v>
      </c>
      <c r="AU123" s="193" t="s">
        <v>80</v>
      </c>
      <c r="AV123" s="13" t="s">
        <v>80</v>
      </c>
      <c r="AW123" s="13" t="s">
        <v>36</v>
      </c>
      <c r="AX123" s="13" t="s">
        <v>83</v>
      </c>
      <c r="AY123" s="193" t="s">
        <v>127</v>
      </c>
    </row>
    <row r="124" spans="1:65" s="2" customFormat="1" ht="16.5" customHeight="1">
      <c r="A124" s="34"/>
      <c r="B124" s="35"/>
      <c r="C124" s="205" t="s">
        <v>195</v>
      </c>
      <c r="D124" s="205" t="s">
        <v>185</v>
      </c>
      <c r="E124" s="206" t="s">
        <v>196</v>
      </c>
      <c r="F124" s="207" t="s">
        <v>197</v>
      </c>
      <c r="G124" s="208" t="s">
        <v>188</v>
      </c>
      <c r="H124" s="209">
        <v>1.08</v>
      </c>
      <c r="I124" s="210"/>
      <c r="J124" s="211">
        <f>ROUND(I124*H124,2)</f>
        <v>0</v>
      </c>
      <c r="K124" s="207" t="s">
        <v>133</v>
      </c>
      <c r="L124" s="212"/>
      <c r="M124" s="213" t="s">
        <v>19</v>
      </c>
      <c r="N124" s="214" t="s">
        <v>46</v>
      </c>
      <c r="O124" s="64"/>
      <c r="P124" s="178">
        <f>O124*H124</f>
        <v>0</v>
      </c>
      <c r="Q124" s="178">
        <v>1</v>
      </c>
      <c r="R124" s="178">
        <f>Q124*H124</f>
        <v>1.08</v>
      </c>
      <c r="S124" s="178">
        <v>0</v>
      </c>
      <c r="T124" s="179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0" t="s">
        <v>163</v>
      </c>
      <c r="AT124" s="180" t="s">
        <v>185</v>
      </c>
      <c r="AU124" s="180" t="s">
        <v>80</v>
      </c>
      <c r="AY124" s="17" t="s">
        <v>127</v>
      </c>
      <c r="BE124" s="181">
        <f>IF(N124="základní",J124,0)</f>
        <v>0</v>
      </c>
      <c r="BF124" s="181">
        <f>IF(N124="snížená",J124,0)</f>
        <v>0</v>
      </c>
      <c r="BG124" s="181">
        <f>IF(N124="zákl. přenesená",J124,0)</f>
        <v>0</v>
      </c>
      <c r="BH124" s="181">
        <f>IF(N124="sníž. přenesená",J124,0)</f>
        <v>0</v>
      </c>
      <c r="BI124" s="181">
        <f>IF(N124="nulová",J124,0)</f>
        <v>0</v>
      </c>
      <c r="BJ124" s="17" t="s">
        <v>83</v>
      </c>
      <c r="BK124" s="181">
        <f>ROUND(I124*H124,2)</f>
        <v>0</v>
      </c>
      <c r="BL124" s="17" t="s">
        <v>134</v>
      </c>
      <c r="BM124" s="180" t="s">
        <v>198</v>
      </c>
    </row>
    <row r="125" spans="2:51" s="13" customFormat="1" ht="11.25">
      <c r="B125" s="182"/>
      <c r="C125" s="183"/>
      <c r="D125" s="184" t="s">
        <v>136</v>
      </c>
      <c r="E125" s="183"/>
      <c r="F125" s="186" t="s">
        <v>199</v>
      </c>
      <c r="G125" s="183"/>
      <c r="H125" s="187">
        <v>1.08</v>
      </c>
      <c r="I125" s="188"/>
      <c r="J125" s="183"/>
      <c r="K125" s="183"/>
      <c r="L125" s="189"/>
      <c r="M125" s="190"/>
      <c r="N125" s="191"/>
      <c r="O125" s="191"/>
      <c r="P125" s="191"/>
      <c r="Q125" s="191"/>
      <c r="R125" s="191"/>
      <c r="S125" s="191"/>
      <c r="T125" s="192"/>
      <c r="AT125" s="193" t="s">
        <v>136</v>
      </c>
      <c r="AU125" s="193" t="s">
        <v>80</v>
      </c>
      <c r="AV125" s="13" t="s">
        <v>80</v>
      </c>
      <c r="AW125" s="13" t="s">
        <v>4</v>
      </c>
      <c r="AX125" s="13" t="s">
        <v>83</v>
      </c>
      <c r="AY125" s="193" t="s">
        <v>127</v>
      </c>
    </row>
    <row r="126" spans="2:63" s="12" customFormat="1" ht="22.9" customHeight="1">
      <c r="B126" s="153"/>
      <c r="C126" s="154"/>
      <c r="D126" s="155" t="s">
        <v>74</v>
      </c>
      <c r="E126" s="167" t="s">
        <v>80</v>
      </c>
      <c r="F126" s="167" t="s">
        <v>200</v>
      </c>
      <c r="G126" s="154"/>
      <c r="H126" s="154"/>
      <c r="I126" s="157"/>
      <c r="J126" s="168">
        <f>BK126</f>
        <v>0</v>
      </c>
      <c r="K126" s="154"/>
      <c r="L126" s="159"/>
      <c r="M126" s="160"/>
      <c r="N126" s="161"/>
      <c r="O126" s="161"/>
      <c r="P126" s="162">
        <f>SUM(P127:P128)</f>
        <v>0</v>
      </c>
      <c r="Q126" s="161"/>
      <c r="R126" s="162">
        <f>SUM(R127:R128)</f>
        <v>0.36101439999999996</v>
      </c>
      <c r="S126" s="161"/>
      <c r="T126" s="163">
        <f>SUM(T127:T128)</f>
        <v>0</v>
      </c>
      <c r="AR126" s="164" t="s">
        <v>83</v>
      </c>
      <c r="AT126" s="165" t="s">
        <v>74</v>
      </c>
      <c r="AU126" s="165" t="s">
        <v>83</v>
      </c>
      <c r="AY126" s="164" t="s">
        <v>127</v>
      </c>
      <c r="BK126" s="166">
        <f>SUM(BK127:BK128)</f>
        <v>0</v>
      </c>
    </row>
    <row r="127" spans="1:65" s="2" customFormat="1" ht="16.5" customHeight="1">
      <c r="A127" s="34"/>
      <c r="B127" s="35"/>
      <c r="C127" s="169" t="s">
        <v>8</v>
      </c>
      <c r="D127" s="169" t="s">
        <v>129</v>
      </c>
      <c r="E127" s="170" t="s">
        <v>201</v>
      </c>
      <c r="F127" s="171" t="s">
        <v>202</v>
      </c>
      <c r="G127" s="172" t="s">
        <v>160</v>
      </c>
      <c r="H127" s="173">
        <v>0.16</v>
      </c>
      <c r="I127" s="174"/>
      <c r="J127" s="175">
        <f>ROUND(I127*H127,2)</f>
        <v>0</v>
      </c>
      <c r="K127" s="171" t="s">
        <v>133</v>
      </c>
      <c r="L127" s="39"/>
      <c r="M127" s="176" t="s">
        <v>19</v>
      </c>
      <c r="N127" s="177" t="s">
        <v>46</v>
      </c>
      <c r="O127" s="64"/>
      <c r="P127" s="178">
        <f>O127*H127</f>
        <v>0</v>
      </c>
      <c r="Q127" s="178">
        <v>2.25634</v>
      </c>
      <c r="R127" s="178">
        <f>Q127*H127</f>
        <v>0.36101439999999996</v>
      </c>
      <c r="S127" s="178">
        <v>0</v>
      </c>
      <c r="T127" s="179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0" t="s">
        <v>134</v>
      </c>
      <c r="AT127" s="180" t="s">
        <v>129</v>
      </c>
      <c r="AU127" s="180" t="s">
        <v>80</v>
      </c>
      <c r="AY127" s="17" t="s">
        <v>127</v>
      </c>
      <c r="BE127" s="181">
        <f>IF(N127="základní",J127,0)</f>
        <v>0</v>
      </c>
      <c r="BF127" s="181">
        <f>IF(N127="snížená",J127,0)</f>
        <v>0</v>
      </c>
      <c r="BG127" s="181">
        <f>IF(N127="zákl. přenesená",J127,0)</f>
        <v>0</v>
      </c>
      <c r="BH127" s="181">
        <f>IF(N127="sníž. přenesená",J127,0)</f>
        <v>0</v>
      </c>
      <c r="BI127" s="181">
        <f>IF(N127="nulová",J127,0)</f>
        <v>0</v>
      </c>
      <c r="BJ127" s="17" t="s">
        <v>83</v>
      </c>
      <c r="BK127" s="181">
        <f>ROUND(I127*H127,2)</f>
        <v>0</v>
      </c>
      <c r="BL127" s="17" t="s">
        <v>134</v>
      </c>
      <c r="BM127" s="180" t="s">
        <v>203</v>
      </c>
    </row>
    <row r="128" spans="2:51" s="13" customFormat="1" ht="11.25">
      <c r="B128" s="182"/>
      <c r="C128" s="183"/>
      <c r="D128" s="184" t="s">
        <v>136</v>
      </c>
      <c r="E128" s="185" t="s">
        <v>19</v>
      </c>
      <c r="F128" s="186" t="s">
        <v>167</v>
      </c>
      <c r="G128" s="183"/>
      <c r="H128" s="187">
        <v>0.16</v>
      </c>
      <c r="I128" s="188"/>
      <c r="J128" s="183"/>
      <c r="K128" s="183"/>
      <c r="L128" s="189"/>
      <c r="M128" s="190"/>
      <c r="N128" s="191"/>
      <c r="O128" s="191"/>
      <c r="P128" s="191"/>
      <c r="Q128" s="191"/>
      <c r="R128" s="191"/>
      <c r="S128" s="191"/>
      <c r="T128" s="192"/>
      <c r="AT128" s="193" t="s">
        <v>136</v>
      </c>
      <c r="AU128" s="193" t="s">
        <v>80</v>
      </c>
      <c r="AV128" s="13" t="s">
        <v>80</v>
      </c>
      <c r="AW128" s="13" t="s">
        <v>36</v>
      </c>
      <c r="AX128" s="13" t="s">
        <v>83</v>
      </c>
      <c r="AY128" s="193" t="s">
        <v>127</v>
      </c>
    </row>
    <row r="129" spans="2:63" s="12" customFormat="1" ht="22.9" customHeight="1">
      <c r="B129" s="153"/>
      <c r="C129" s="154"/>
      <c r="D129" s="155" t="s">
        <v>74</v>
      </c>
      <c r="E129" s="167" t="s">
        <v>149</v>
      </c>
      <c r="F129" s="167" t="s">
        <v>204</v>
      </c>
      <c r="G129" s="154"/>
      <c r="H129" s="154"/>
      <c r="I129" s="157"/>
      <c r="J129" s="168">
        <f>BK129</f>
        <v>0</v>
      </c>
      <c r="K129" s="154"/>
      <c r="L129" s="159"/>
      <c r="M129" s="160"/>
      <c r="N129" s="161"/>
      <c r="O129" s="161"/>
      <c r="P129" s="162">
        <f>SUM(P130:P134)</f>
        <v>0</v>
      </c>
      <c r="Q129" s="161"/>
      <c r="R129" s="162">
        <f>SUM(R130:R134)</f>
        <v>2.2105059999999996</v>
      </c>
      <c r="S129" s="161"/>
      <c r="T129" s="163">
        <f>SUM(T130:T134)</f>
        <v>0</v>
      </c>
      <c r="AR129" s="164" t="s">
        <v>83</v>
      </c>
      <c r="AT129" s="165" t="s">
        <v>74</v>
      </c>
      <c r="AU129" s="165" t="s">
        <v>83</v>
      </c>
      <c r="AY129" s="164" t="s">
        <v>127</v>
      </c>
      <c r="BK129" s="166">
        <f>SUM(BK130:BK134)</f>
        <v>0</v>
      </c>
    </row>
    <row r="130" spans="1:65" s="2" customFormat="1" ht="24">
      <c r="A130" s="34"/>
      <c r="B130" s="35"/>
      <c r="C130" s="169" t="s">
        <v>205</v>
      </c>
      <c r="D130" s="169" t="s">
        <v>129</v>
      </c>
      <c r="E130" s="170" t="s">
        <v>206</v>
      </c>
      <c r="F130" s="171" t="s">
        <v>207</v>
      </c>
      <c r="G130" s="172" t="s">
        <v>132</v>
      </c>
      <c r="H130" s="173">
        <v>4.068</v>
      </c>
      <c r="I130" s="174"/>
      <c r="J130" s="175">
        <f>ROUND(I130*H130,2)</f>
        <v>0</v>
      </c>
      <c r="K130" s="171" t="s">
        <v>133</v>
      </c>
      <c r="L130" s="39"/>
      <c r="M130" s="176" t="s">
        <v>19</v>
      </c>
      <c r="N130" s="177" t="s">
        <v>46</v>
      </c>
      <c r="O130" s="64"/>
      <c r="P130" s="178">
        <f>O130*H130</f>
        <v>0</v>
      </c>
      <c r="Q130" s="178">
        <v>0.345</v>
      </c>
      <c r="R130" s="178">
        <f>Q130*H130</f>
        <v>1.4034599999999997</v>
      </c>
      <c r="S130" s="178">
        <v>0</v>
      </c>
      <c r="T130" s="179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0" t="s">
        <v>134</v>
      </c>
      <c r="AT130" s="180" t="s">
        <v>129</v>
      </c>
      <c r="AU130" s="180" t="s">
        <v>80</v>
      </c>
      <c r="AY130" s="17" t="s">
        <v>127</v>
      </c>
      <c r="BE130" s="181">
        <f>IF(N130="základní",J130,0)</f>
        <v>0</v>
      </c>
      <c r="BF130" s="181">
        <f>IF(N130="snížená",J130,0)</f>
        <v>0</v>
      </c>
      <c r="BG130" s="181">
        <f>IF(N130="zákl. přenesená",J130,0)</f>
        <v>0</v>
      </c>
      <c r="BH130" s="181">
        <f>IF(N130="sníž. přenesená",J130,0)</f>
        <v>0</v>
      </c>
      <c r="BI130" s="181">
        <f>IF(N130="nulová",J130,0)</f>
        <v>0</v>
      </c>
      <c r="BJ130" s="17" t="s">
        <v>83</v>
      </c>
      <c r="BK130" s="181">
        <f>ROUND(I130*H130,2)</f>
        <v>0</v>
      </c>
      <c r="BL130" s="17" t="s">
        <v>134</v>
      </c>
      <c r="BM130" s="180" t="s">
        <v>208</v>
      </c>
    </row>
    <row r="131" spans="2:51" s="13" customFormat="1" ht="11.25">
      <c r="B131" s="182"/>
      <c r="C131" s="183"/>
      <c r="D131" s="184" t="s">
        <v>136</v>
      </c>
      <c r="E131" s="185" t="s">
        <v>19</v>
      </c>
      <c r="F131" s="186" t="s">
        <v>137</v>
      </c>
      <c r="G131" s="183"/>
      <c r="H131" s="187">
        <v>4.068</v>
      </c>
      <c r="I131" s="188"/>
      <c r="J131" s="183"/>
      <c r="K131" s="183"/>
      <c r="L131" s="189"/>
      <c r="M131" s="190"/>
      <c r="N131" s="191"/>
      <c r="O131" s="191"/>
      <c r="P131" s="191"/>
      <c r="Q131" s="191"/>
      <c r="R131" s="191"/>
      <c r="S131" s="191"/>
      <c r="T131" s="192"/>
      <c r="AT131" s="193" t="s">
        <v>136</v>
      </c>
      <c r="AU131" s="193" t="s">
        <v>80</v>
      </c>
      <c r="AV131" s="13" t="s">
        <v>80</v>
      </c>
      <c r="AW131" s="13" t="s">
        <v>36</v>
      </c>
      <c r="AX131" s="13" t="s">
        <v>83</v>
      </c>
      <c r="AY131" s="193" t="s">
        <v>127</v>
      </c>
    </row>
    <row r="132" spans="1:65" s="2" customFormat="1" ht="36">
      <c r="A132" s="34"/>
      <c r="B132" s="35"/>
      <c r="C132" s="169" t="s">
        <v>209</v>
      </c>
      <c r="D132" s="169" t="s">
        <v>129</v>
      </c>
      <c r="E132" s="170" t="s">
        <v>210</v>
      </c>
      <c r="F132" s="171" t="s">
        <v>211</v>
      </c>
      <c r="G132" s="172" t="s">
        <v>132</v>
      </c>
      <c r="H132" s="173">
        <v>4.068</v>
      </c>
      <c r="I132" s="174"/>
      <c r="J132" s="175">
        <f>ROUND(I132*H132,2)</f>
        <v>0</v>
      </c>
      <c r="K132" s="171" t="s">
        <v>133</v>
      </c>
      <c r="L132" s="39"/>
      <c r="M132" s="176" t="s">
        <v>19</v>
      </c>
      <c r="N132" s="177" t="s">
        <v>46</v>
      </c>
      <c r="O132" s="64"/>
      <c r="P132" s="178">
        <f>O132*H132</f>
        <v>0</v>
      </c>
      <c r="Q132" s="178">
        <v>0.08425</v>
      </c>
      <c r="R132" s="178">
        <f>Q132*H132</f>
        <v>0.342729</v>
      </c>
      <c r="S132" s="178">
        <v>0</v>
      </c>
      <c r="T132" s="179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0" t="s">
        <v>134</v>
      </c>
      <c r="AT132" s="180" t="s">
        <v>129</v>
      </c>
      <c r="AU132" s="180" t="s">
        <v>80</v>
      </c>
      <c r="AY132" s="17" t="s">
        <v>127</v>
      </c>
      <c r="BE132" s="181">
        <f>IF(N132="základní",J132,0)</f>
        <v>0</v>
      </c>
      <c r="BF132" s="181">
        <f>IF(N132="snížená",J132,0)</f>
        <v>0</v>
      </c>
      <c r="BG132" s="181">
        <f>IF(N132="zákl. přenesená",J132,0)</f>
        <v>0</v>
      </c>
      <c r="BH132" s="181">
        <f>IF(N132="sníž. přenesená",J132,0)</f>
        <v>0</v>
      </c>
      <c r="BI132" s="181">
        <f>IF(N132="nulová",J132,0)</f>
        <v>0</v>
      </c>
      <c r="BJ132" s="17" t="s">
        <v>83</v>
      </c>
      <c r="BK132" s="181">
        <f>ROUND(I132*H132,2)</f>
        <v>0</v>
      </c>
      <c r="BL132" s="17" t="s">
        <v>134</v>
      </c>
      <c r="BM132" s="180" t="s">
        <v>212</v>
      </c>
    </row>
    <row r="133" spans="1:65" s="2" customFormat="1" ht="16.5" customHeight="1">
      <c r="A133" s="34"/>
      <c r="B133" s="35"/>
      <c r="C133" s="205" t="s">
        <v>213</v>
      </c>
      <c r="D133" s="205" t="s">
        <v>185</v>
      </c>
      <c r="E133" s="206" t="s">
        <v>214</v>
      </c>
      <c r="F133" s="207" t="s">
        <v>215</v>
      </c>
      <c r="G133" s="208" t="s">
        <v>132</v>
      </c>
      <c r="H133" s="209">
        <v>4.109</v>
      </c>
      <c r="I133" s="210"/>
      <c r="J133" s="211">
        <f>ROUND(I133*H133,2)</f>
        <v>0</v>
      </c>
      <c r="K133" s="207" t="s">
        <v>133</v>
      </c>
      <c r="L133" s="212"/>
      <c r="M133" s="213" t="s">
        <v>19</v>
      </c>
      <c r="N133" s="214" t="s">
        <v>46</v>
      </c>
      <c r="O133" s="64"/>
      <c r="P133" s="178">
        <f>O133*H133</f>
        <v>0</v>
      </c>
      <c r="Q133" s="178">
        <v>0.113</v>
      </c>
      <c r="R133" s="178">
        <f>Q133*H133</f>
        <v>0.46431700000000004</v>
      </c>
      <c r="S133" s="178">
        <v>0</v>
      </c>
      <c r="T133" s="179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0" t="s">
        <v>163</v>
      </c>
      <c r="AT133" s="180" t="s">
        <v>185</v>
      </c>
      <c r="AU133" s="180" t="s">
        <v>80</v>
      </c>
      <c r="AY133" s="17" t="s">
        <v>127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17" t="s">
        <v>83</v>
      </c>
      <c r="BK133" s="181">
        <f>ROUND(I133*H133,2)</f>
        <v>0</v>
      </c>
      <c r="BL133" s="17" t="s">
        <v>134</v>
      </c>
      <c r="BM133" s="180" t="s">
        <v>216</v>
      </c>
    </row>
    <row r="134" spans="2:51" s="13" customFormat="1" ht="11.25">
      <c r="B134" s="182"/>
      <c r="C134" s="183"/>
      <c r="D134" s="184" t="s">
        <v>136</v>
      </c>
      <c r="E134" s="183"/>
      <c r="F134" s="186" t="s">
        <v>217</v>
      </c>
      <c r="G134" s="183"/>
      <c r="H134" s="187">
        <v>4.109</v>
      </c>
      <c r="I134" s="188"/>
      <c r="J134" s="183"/>
      <c r="K134" s="183"/>
      <c r="L134" s="189"/>
      <c r="M134" s="190"/>
      <c r="N134" s="191"/>
      <c r="O134" s="191"/>
      <c r="P134" s="191"/>
      <c r="Q134" s="191"/>
      <c r="R134" s="191"/>
      <c r="S134" s="191"/>
      <c r="T134" s="192"/>
      <c r="AT134" s="193" t="s">
        <v>136</v>
      </c>
      <c r="AU134" s="193" t="s">
        <v>80</v>
      </c>
      <c r="AV134" s="13" t="s">
        <v>80</v>
      </c>
      <c r="AW134" s="13" t="s">
        <v>4</v>
      </c>
      <c r="AX134" s="13" t="s">
        <v>83</v>
      </c>
      <c r="AY134" s="193" t="s">
        <v>127</v>
      </c>
    </row>
    <row r="135" spans="2:63" s="12" customFormat="1" ht="22.9" customHeight="1">
      <c r="B135" s="153"/>
      <c r="C135" s="154"/>
      <c r="D135" s="155" t="s">
        <v>74</v>
      </c>
      <c r="E135" s="167" t="s">
        <v>153</v>
      </c>
      <c r="F135" s="167" t="s">
        <v>218</v>
      </c>
      <c r="G135" s="154"/>
      <c r="H135" s="154"/>
      <c r="I135" s="157"/>
      <c r="J135" s="168">
        <f>BK135</f>
        <v>0</v>
      </c>
      <c r="K135" s="154"/>
      <c r="L135" s="159"/>
      <c r="M135" s="160"/>
      <c r="N135" s="161"/>
      <c r="O135" s="161"/>
      <c r="P135" s="162">
        <f>SUM(P136:P143)</f>
        <v>0</v>
      </c>
      <c r="Q135" s="161"/>
      <c r="R135" s="162">
        <f>SUM(R136:R143)</f>
        <v>0.6393947999999999</v>
      </c>
      <c r="S135" s="161"/>
      <c r="T135" s="163">
        <f>SUM(T136:T143)</f>
        <v>0</v>
      </c>
      <c r="AR135" s="164" t="s">
        <v>83</v>
      </c>
      <c r="AT135" s="165" t="s">
        <v>74</v>
      </c>
      <c r="AU135" s="165" t="s">
        <v>83</v>
      </c>
      <c r="AY135" s="164" t="s">
        <v>127</v>
      </c>
      <c r="BK135" s="166">
        <f>SUM(BK136:BK143)</f>
        <v>0</v>
      </c>
    </row>
    <row r="136" spans="1:65" s="2" customFormat="1" ht="16.5" customHeight="1">
      <c r="A136" s="34"/>
      <c r="B136" s="35"/>
      <c r="C136" s="169" t="s">
        <v>219</v>
      </c>
      <c r="D136" s="169" t="s">
        <v>129</v>
      </c>
      <c r="E136" s="170" t="s">
        <v>220</v>
      </c>
      <c r="F136" s="171" t="s">
        <v>221</v>
      </c>
      <c r="G136" s="172" t="s">
        <v>132</v>
      </c>
      <c r="H136" s="173">
        <v>2.46</v>
      </c>
      <c r="I136" s="174"/>
      <c r="J136" s="175">
        <f>ROUND(I136*H136,2)</f>
        <v>0</v>
      </c>
      <c r="K136" s="171" t="s">
        <v>133</v>
      </c>
      <c r="L136" s="39"/>
      <c r="M136" s="176" t="s">
        <v>19</v>
      </c>
      <c r="N136" s="177" t="s">
        <v>46</v>
      </c>
      <c r="O136" s="64"/>
      <c r="P136" s="178">
        <f>O136*H136</f>
        <v>0</v>
      </c>
      <c r="Q136" s="178">
        <v>0.03358</v>
      </c>
      <c r="R136" s="178">
        <f>Q136*H136</f>
        <v>0.0826068</v>
      </c>
      <c r="S136" s="178">
        <v>0</v>
      </c>
      <c r="T136" s="179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0" t="s">
        <v>134</v>
      </c>
      <c r="AT136" s="180" t="s">
        <v>129</v>
      </c>
      <c r="AU136" s="180" t="s">
        <v>80</v>
      </c>
      <c r="AY136" s="17" t="s">
        <v>127</v>
      </c>
      <c r="BE136" s="181">
        <f>IF(N136="základní",J136,0)</f>
        <v>0</v>
      </c>
      <c r="BF136" s="181">
        <f>IF(N136="snížená",J136,0)</f>
        <v>0</v>
      </c>
      <c r="BG136" s="181">
        <f>IF(N136="zákl. přenesená",J136,0)</f>
        <v>0</v>
      </c>
      <c r="BH136" s="181">
        <f>IF(N136="sníž. přenesená",J136,0)</f>
        <v>0</v>
      </c>
      <c r="BI136" s="181">
        <f>IF(N136="nulová",J136,0)</f>
        <v>0</v>
      </c>
      <c r="BJ136" s="17" t="s">
        <v>83</v>
      </c>
      <c r="BK136" s="181">
        <f>ROUND(I136*H136,2)</f>
        <v>0</v>
      </c>
      <c r="BL136" s="17" t="s">
        <v>134</v>
      </c>
      <c r="BM136" s="180" t="s">
        <v>222</v>
      </c>
    </row>
    <row r="137" spans="2:51" s="13" customFormat="1" ht="11.25">
      <c r="B137" s="182"/>
      <c r="C137" s="183"/>
      <c r="D137" s="184" t="s">
        <v>136</v>
      </c>
      <c r="E137" s="185" t="s">
        <v>19</v>
      </c>
      <c r="F137" s="186" t="s">
        <v>223</v>
      </c>
      <c r="G137" s="183"/>
      <c r="H137" s="187">
        <v>2.46</v>
      </c>
      <c r="I137" s="188"/>
      <c r="J137" s="183"/>
      <c r="K137" s="183"/>
      <c r="L137" s="189"/>
      <c r="M137" s="190"/>
      <c r="N137" s="191"/>
      <c r="O137" s="191"/>
      <c r="P137" s="191"/>
      <c r="Q137" s="191"/>
      <c r="R137" s="191"/>
      <c r="S137" s="191"/>
      <c r="T137" s="192"/>
      <c r="AT137" s="193" t="s">
        <v>136</v>
      </c>
      <c r="AU137" s="193" t="s">
        <v>80</v>
      </c>
      <c r="AV137" s="13" t="s">
        <v>80</v>
      </c>
      <c r="AW137" s="13" t="s">
        <v>36</v>
      </c>
      <c r="AX137" s="13" t="s">
        <v>83</v>
      </c>
      <c r="AY137" s="193" t="s">
        <v>127</v>
      </c>
    </row>
    <row r="138" spans="1:65" s="2" customFormat="1" ht="16.5" customHeight="1">
      <c r="A138" s="34"/>
      <c r="B138" s="35"/>
      <c r="C138" s="169" t="s">
        <v>224</v>
      </c>
      <c r="D138" s="169" t="s">
        <v>129</v>
      </c>
      <c r="E138" s="170" t="s">
        <v>225</v>
      </c>
      <c r="F138" s="171" t="s">
        <v>226</v>
      </c>
      <c r="G138" s="172" t="s">
        <v>144</v>
      </c>
      <c r="H138" s="173">
        <v>30.64</v>
      </c>
      <c r="I138" s="174"/>
      <c r="J138" s="175">
        <f>ROUND(I138*H138,2)</f>
        <v>0</v>
      </c>
      <c r="K138" s="171" t="s">
        <v>133</v>
      </c>
      <c r="L138" s="39"/>
      <c r="M138" s="176" t="s">
        <v>19</v>
      </c>
      <c r="N138" s="177" t="s">
        <v>46</v>
      </c>
      <c r="O138" s="64"/>
      <c r="P138" s="178">
        <f>O138*H138</f>
        <v>0</v>
      </c>
      <c r="Q138" s="178">
        <v>0.0015</v>
      </c>
      <c r="R138" s="178">
        <f>Q138*H138</f>
        <v>0.04596</v>
      </c>
      <c r="S138" s="178">
        <v>0</v>
      </c>
      <c r="T138" s="179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0" t="s">
        <v>134</v>
      </c>
      <c r="AT138" s="180" t="s">
        <v>129</v>
      </c>
      <c r="AU138" s="180" t="s">
        <v>80</v>
      </c>
      <c r="AY138" s="17" t="s">
        <v>127</v>
      </c>
      <c r="BE138" s="181">
        <f>IF(N138="základní",J138,0)</f>
        <v>0</v>
      </c>
      <c r="BF138" s="181">
        <f>IF(N138="snížená",J138,0)</f>
        <v>0</v>
      </c>
      <c r="BG138" s="181">
        <f>IF(N138="zákl. přenesená",J138,0)</f>
        <v>0</v>
      </c>
      <c r="BH138" s="181">
        <f>IF(N138="sníž. přenesená",J138,0)</f>
        <v>0</v>
      </c>
      <c r="BI138" s="181">
        <f>IF(N138="nulová",J138,0)</f>
        <v>0</v>
      </c>
      <c r="BJ138" s="17" t="s">
        <v>83</v>
      </c>
      <c r="BK138" s="181">
        <f>ROUND(I138*H138,2)</f>
        <v>0</v>
      </c>
      <c r="BL138" s="17" t="s">
        <v>134</v>
      </c>
      <c r="BM138" s="180" t="s">
        <v>227</v>
      </c>
    </row>
    <row r="139" spans="2:51" s="13" customFormat="1" ht="11.25">
      <c r="B139" s="182"/>
      <c r="C139" s="183"/>
      <c r="D139" s="184" t="s">
        <v>136</v>
      </c>
      <c r="E139" s="185" t="s">
        <v>19</v>
      </c>
      <c r="F139" s="186" t="s">
        <v>228</v>
      </c>
      <c r="G139" s="183"/>
      <c r="H139" s="187">
        <v>15.32</v>
      </c>
      <c r="I139" s="188"/>
      <c r="J139" s="183"/>
      <c r="K139" s="183"/>
      <c r="L139" s="189"/>
      <c r="M139" s="190"/>
      <c r="N139" s="191"/>
      <c r="O139" s="191"/>
      <c r="P139" s="191"/>
      <c r="Q139" s="191"/>
      <c r="R139" s="191"/>
      <c r="S139" s="191"/>
      <c r="T139" s="192"/>
      <c r="AT139" s="193" t="s">
        <v>136</v>
      </c>
      <c r="AU139" s="193" t="s">
        <v>80</v>
      </c>
      <c r="AV139" s="13" t="s">
        <v>80</v>
      </c>
      <c r="AW139" s="13" t="s">
        <v>36</v>
      </c>
      <c r="AX139" s="13" t="s">
        <v>83</v>
      </c>
      <c r="AY139" s="193" t="s">
        <v>127</v>
      </c>
    </row>
    <row r="140" spans="2:51" s="13" customFormat="1" ht="11.25">
      <c r="B140" s="182"/>
      <c r="C140" s="183"/>
      <c r="D140" s="184" t="s">
        <v>136</v>
      </c>
      <c r="E140" s="183"/>
      <c r="F140" s="186" t="s">
        <v>229</v>
      </c>
      <c r="G140" s="183"/>
      <c r="H140" s="187">
        <v>30.64</v>
      </c>
      <c r="I140" s="188"/>
      <c r="J140" s="183"/>
      <c r="K140" s="183"/>
      <c r="L140" s="189"/>
      <c r="M140" s="190"/>
      <c r="N140" s="191"/>
      <c r="O140" s="191"/>
      <c r="P140" s="191"/>
      <c r="Q140" s="191"/>
      <c r="R140" s="191"/>
      <c r="S140" s="191"/>
      <c r="T140" s="192"/>
      <c r="AT140" s="193" t="s">
        <v>136</v>
      </c>
      <c r="AU140" s="193" t="s">
        <v>80</v>
      </c>
      <c r="AV140" s="13" t="s">
        <v>80</v>
      </c>
      <c r="AW140" s="13" t="s">
        <v>4</v>
      </c>
      <c r="AX140" s="13" t="s">
        <v>83</v>
      </c>
      <c r="AY140" s="193" t="s">
        <v>127</v>
      </c>
    </row>
    <row r="141" spans="1:65" s="2" customFormat="1" ht="24">
      <c r="A141" s="34"/>
      <c r="B141" s="35"/>
      <c r="C141" s="169" t="s">
        <v>7</v>
      </c>
      <c r="D141" s="169" t="s">
        <v>129</v>
      </c>
      <c r="E141" s="170" t="s">
        <v>230</v>
      </c>
      <c r="F141" s="171" t="s">
        <v>231</v>
      </c>
      <c r="G141" s="172" t="s">
        <v>160</v>
      </c>
      <c r="H141" s="173">
        <v>0.2</v>
      </c>
      <c r="I141" s="174"/>
      <c r="J141" s="175">
        <f>ROUND(I141*H141,2)</f>
        <v>0</v>
      </c>
      <c r="K141" s="171" t="s">
        <v>133</v>
      </c>
      <c r="L141" s="39"/>
      <c r="M141" s="176" t="s">
        <v>19</v>
      </c>
      <c r="N141" s="177" t="s">
        <v>46</v>
      </c>
      <c r="O141" s="64"/>
      <c r="P141" s="178">
        <f>O141*H141</f>
        <v>0</v>
      </c>
      <c r="Q141" s="178">
        <v>2.25634</v>
      </c>
      <c r="R141" s="178">
        <f>Q141*H141</f>
        <v>0.451268</v>
      </c>
      <c r="S141" s="178">
        <v>0</v>
      </c>
      <c r="T141" s="179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0" t="s">
        <v>134</v>
      </c>
      <c r="AT141" s="180" t="s">
        <v>129</v>
      </c>
      <c r="AU141" s="180" t="s">
        <v>80</v>
      </c>
      <c r="AY141" s="17" t="s">
        <v>127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17" t="s">
        <v>83</v>
      </c>
      <c r="BK141" s="181">
        <f>ROUND(I141*H141,2)</f>
        <v>0</v>
      </c>
      <c r="BL141" s="17" t="s">
        <v>134</v>
      </c>
      <c r="BM141" s="180" t="s">
        <v>232</v>
      </c>
    </row>
    <row r="142" spans="1:65" s="2" customFormat="1" ht="24">
      <c r="A142" s="34"/>
      <c r="B142" s="35"/>
      <c r="C142" s="169" t="s">
        <v>233</v>
      </c>
      <c r="D142" s="169" t="s">
        <v>129</v>
      </c>
      <c r="E142" s="170" t="s">
        <v>234</v>
      </c>
      <c r="F142" s="171" t="s">
        <v>235</v>
      </c>
      <c r="G142" s="172" t="s">
        <v>236</v>
      </c>
      <c r="H142" s="173">
        <v>1</v>
      </c>
      <c r="I142" s="174"/>
      <c r="J142" s="175">
        <f>ROUND(I142*H142,2)</f>
        <v>0</v>
      </c>
      <c r="K142" s="171" t="s">
        <v>133</v>
      </c>
      <c r="L142" s="39"/>
      <c r="M142" s="176" t="s">
        <v>19</v>
      </c>
      <c r="N142" s="177" t="s">
        <v>46</v>
      </c>
      <c r="O142" s="64"/>
      <c r="P142" s="178">
        <f>O142*H142</f>
        <v>0</v>
      </c>
      <c r="Q142" s="178">
        <v>0.04684</v>
      </c>
      <c r="R142" s="178">
        <f>Q142*H142</f>
        <v>0.04684</v>
      </c>
      <c r="S142" s="178">
        <v>0</v>
      </c>
      <c r="T142" s="179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0" t="s">
        <v>134</v>
      </c>
      <c r="AT142" s="180" t="s">
        <v>129</v>
      </c>
      <c r="AU142" s="180" t="s">
        <v>80</v>
      </c>
      <c r="AY142" s="17" t="s">
        <v>127</v>
      </c>
      <c r="BE142" s="181">
        <f>IF(N142="základní",J142,0)</f>
        <v>0</v>
      </c>
      <c r="BF142" s="181">
        <f>IF(N142="snížená",J142,0)</f>
        <v>0</v>
      </c>
      <c r="BG142" s="181">
        <f>IF(N142="zákl. přenesená",J142,0)</f>
        <v>0</v>
      </c>
      <c r="BH142" s="181">
        <f>IF(N142="sníž. přenesená",J142,0)</f>
        <v>0</v>
      </c>
      <c r="BI142" s="181">
        <f>IF(N142="nulová",J142,0)</f>
        <v>0</v>
      </c>
      <c r="BJ142" s="17" t="s">
        <v>83</v>
      </c>
      <c r="BK142" s="181">
        <f>ROUND(I142*H142,2)</f>
        <v>0</v>
      </c>
      <c r="BL142" s="17" t="s">
        <v>134</v>
      </c>
      <c r="BM142" s="180" t="s">
        <v>237</v>
      </c>
    </row>
    <row r="143" spans="1:65" s="2" customFormat="1" ht="16.5" customHeight="1">
      <c r="A143" s="34"/>
      <c r="B143" s="35"/>
      <c r="C143" s="205" t="s">
        <v>238</v>
      </c>
      <c r="D143" s="205" t="s">
        <v>185</v>
      </c>
      <c r="E143" s="206" t="s">
        <v>239</v>
      </c>
      <c r="F143" s="207" t="s">
        <v>240</v>
      </c>
      <c r="G143" s="208" t="s">
        <v>236</v>
      </c>
      <c r="H143" s="209">
        <v>1</v>
      </c>
      <c r="I143" s="210"/>
      <c r="J143" s="211">
        <f>ROUND(I143*H143,2)</f>
        <v>0</v>
      </c>
      <c r="K143" s="207" t="s">
        <v>133</v>
      </c>
      <c r="L143" s="212"/>
      <c r="M143" s="213" t="s">
        <v>19</v>
      </c>
      <c r="N143" s="214" t="s">
        <v>46</v>
      </c>
      <c r="O143" s="64"/>
      <c r="P143" s="178">
        <f>O143*H143</f>
        <v>0</v>
      </c>
      <c r="Q143" s="178">
        <v>0.01272</v>
      </c>
      <c r="R143" s="178">
        <f>Q143*H143</f>
        <v>0.01272</v>
      </c>
      <c r="S143" s="178">
        <v>0</v>
      </c>
      <c r="T143" s="179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0" t="s">
        <v>163</v>
      </c>
      <c r="AT143" s="180" t="s">
        <v>185</v>
      </c>
      <c r="AU143" s="180" t="s">
        <v>80</v>
      </c>
      <c r="AY143" s="17" t="s">
        <v>127</v>
      </c>
      <c r="BE143" s="181">
        <f>IF(N143="základní",J143,0)</f>
        <v>0</v>
      </c>
      <c r="BF143" s="181">
        <f>IF(N143="snížená",J143,0)</f>
        <v>0</v>
      </c>
      <c r="BG143" s="181">
        <f>IF(N143="zákl. přenesená",J143,0)</f>
        <v>0</v>
      </c>
      <c r="BH143" s="181">
        <f>IF(N143="sníž. přenesená",J143,0)</f>
        <v>0</v>
      </c>
      <c r="BI143" s="181">
        <f>IF(N143="nulová",J143,0)</f>
        <v>0</v>
      </c>
      <c r="BJ143" s="17" t="s">
        <v>83</v>
      </c>
      <c r="BK143" s="181">
        <f>ROUND(I143*H143,2)</f>
        <v>0</v>
      </c>
      <c r="BL143" s="17" t="s">
        <v>134</v>
      </c>
      <c r="BM143" s="180" t="s">
        <v>241</v>
      </c>
    </row>
    <row r="144" spans="2:63" s="12" customFormat="1" ht="22.9" customHeight="1">
      <c r="B144" s="153"/>
      <c r="C144" s="154"/>
      <c r="D144" s="155" t="s">
        <v>74</v>
      </c>
      <c r="E144" s="167" t="s">
        <v>163</v>
      </c>
      <c r="F144" s="167" t="s">
        <v>242</v>
      </c>
      <c r="G144" s="154"/>
      <c r="H144" s="154"/>
      <c r="I144" s="157"/>
      <c r="J144" s="168">
        <f>BK144</f>
        <v>0</v>
      </c>
      <c r="K144" s="154"/>
      <c r="L144" s="159"/>
      <c r="M144" s="160"/>
      <c r="N144" s="161"/>
      <c r="O144" s="161"/>
      <c r="P144" s="162">
        <f>SUM(P145:P149)</f>
        <v>0</v>
      </c>
      <c r="Q144" s="161"/>
      <c r="R144" s="162">
        <f>SUM(R145:R149)</f>
        <v>0.00179</v>
      </c>
      <c r="S144" s="161"/>
      <c r="T144" s="163">
        <f>SUM(T145:T149)</f>
        <v>0</v>
      </c>
      <c r="AR144" s="164" t="s">
        <v>83</v>
      </c>
      <c r="AT144" s="165" t="s">
        <v>74</v>
      </c>
      <c r="AU144" s="165" t="s">
        <v>83</v>
      </c>
      <c r="AY144" s="164" t="s">
        <v>127</v>
      </c>
      <c r="BK144" s="166">
        <f>SUM(BK145:BK149)</f>
        <v>0</v>
      </c>
    </row>
    <row r="145" spans="1:65" s="2" customFormat="1" ht="24">
      <c r="A145" s="34"/>
      <c r="B145" s="35"/>
      <c r="C145" s="169" t="s">
        <v>243</v>
      </c>
      <c r="D145" s="169" t="s">
        <v>129</v>
      </c>
      <c r="E145" s="170" t="s">
        <v>244</v>
      </c>
      <c r="F145" s="171" t="s">
        <v>245</v>
      </c>
      <c r="G145" s="172" t="s">
        <v>144</v>
      </c>
      <c r="H145" s="173">
        <v>1</v>
      </c>
      <c r="I145" s="174"/>
      <c r="J145" s="175">
        <f>ROUND(I145*H145,2)</f>
        <v>0</v>
      </c>
      <c r="K145" s="171" t="s">
        <v>133</v>
      </c>
      <c r="L145" s="39"/>
      <c r="M145" s="176" t="s">
        <v>19</v>
      </c>
      <c r="N145" s="177" t="s">
        <v>46</v>
      </c>
      <c r="O145" s="64"/>
      <c r="P145" s="178">
        <f>O145*H145</f>
        <v>0</v>
      </c>
      <c r="Q145" s="178">
        <v>0.00131</v>
      </c>
      <c r="R145" s="178">
        <f>Q145*H145</f>
        <v>0.00131</v>
      </c>
      <c r="S145" s="178">
        <v>0</v>
      </c>
      <c r="T145" s="179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0" t="s">
        <v>134</v>
      </c>
      <c r="AT145" s="180" t="s">
        <v>129</v>
      </c>
      <c r="AU145" s="180" t="s">
        <v>80</v>
      </c>
      <c r="AY145" s="17" t="s">
        <v>127</v>
      </c>
      <c r="BE145" s="181">
        <f>IF(N145="základní",J145,0)</f>
        <v>0</v>
      </c>
      <c r="BF145" s="181">
        <f>IF(N145="snížená",J145,0)</f>
        <v>0</v>
      </c>
      <c r="BG145" s="181">
        <f>IF(N145="zákl. přenesená",J145,0)</f>
        <v>0</v>
      </c>
      <c r="BH145" s="181">
        <f>IF(N145="sníž. přenesená",J145,0)</f>
        <v>0</v>
      </c>
      <c r="BI145" s="181">
        <f>IF(N145="nulová",J145,0)</f>
        <v>0</v>
      </c>
      <c r="BJ145" s="17" t="s">
        <v>83</v>
      </c>
      <c r="BK145" s="181">
        <f>ROUND(I145*H145,2)</f>
        <v>0</v>
      </c>
      <c r="BL145" s="17" t="s">
        <v>134</v>
      </c>
      <c r="BM145" s="180" t="s">
        <v>246</v>
      </c>
    </row>
    <row r="146" spans="1:65" s="2" customFormat="1" ht="21.75" customHeight="1">
      <c r="A146" s="34"/>
      <c r="B146" s="35"/>
      <c r="C146" s="169" t="s">
        <v>247</v>
      </c>
      <c r="D146" s="169" t="s">
        <v>129</v>
      </c>
      <c r="E146" s="170" t="s">
        <v>248</v>
      </c>
      <c r="F146" s="171" t="s">
        <v>249</v>
      </c>
      <c r="G146" s="172" t="s">
        <v>236</v>
      </c>
      <c r="H146" s="173">
        <v>2</v>
      </c>
      <c r="I146" s="174"/>
      <c r="J146" s="175">
        <f>ROUND(I146*H146,2)</f>
        <v>0</v>
      </c>
      <c r="K146" s="171" t="s">
        <v>133</v>
      </c>
      <c r="L146" s="39"/>
      <c r="M146" s="176" t="s">
        <v>19</v>
      </c>
      <c r="N146" s="177" t="s">
        <v>46</v>
      </c>
      <c r="O146" s="64"/>
      <c r="P146" s="178">
        <f>O146*H146</f>
        <v>0</v>
      </c>
      <c r="Q146" s="178">
        <v>0</v>
      </c>
      <c r="R146" s="178">
        <f>Q146*H146</f>
        <v>0</v>
      </c>
      <c r="S146" s="178">
        <v>0</v>
      </c>
      <c r="T146" s="179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0" t="s">
        <v>134</v>
      </c>
      <c r="AT146" s="180" t="s">
        <v>129</v>
      </c>
      <c r="AU146" s="180" t="s">
        <v>80</v>
      </c>
      <c r="AY146" s="17" t="s">
        <v>127</v>
      </c>
      <c r="BE146" s="181">
        <f>IF(N146="základní",J146,0)</f>
        <v>0</v>
      </c>
      <c r="BF146" s="181">
        <f>IF(N146="snížená",J146,0)</f>
        <v>0</v>
      </c>
      <c r="BG146" s="181">
        <f>IF(N146="zákl. přenesená",J146,0)</f>
        <v>0</v>
      </c>
      <c r="BH146" s="181">
        <f>IF(N146="sníž. přenesená",J146,0)</f>
        <v>0</v>
      </c>
      <c r="BI146" s="181">
        <f>IF(N146="nulová",J146,0)</f>
        <v>0</v>
      </c>
      <c r="BJ146" s="17" t="s">
        <v>83</v>
      </c>
      <c r="BK146" s="181">
        <f>ROUND(I146*H146,2)</f>
        <v>0</v>
      </c>
      <c r="BL146" s="17" t="s">
        <v>134</v>
      </c>
      <c r="BM146" s="180" t="s">
        <v>250</v>
      </c>
    </row>
    <row r="147" spans="1:65" s="2" customFormat="1" ht="16.5" customHeight="1">
      <c r="A147" s="34"/>
      <c r="B147" s="35"/>
      <c r="C147" s="205" t="s">
        <v>251</v>
      </c>
      <c r="D147" s="205" t="s">
        <v>185</v>
      </c>
      <c r="E147" s="206" t="s">
        <v>252</v>
      </c>
      <c r="F147" s="207" t="s">
        <v>253</v>
      </c>
      <c r="G147" s="208" t="s">
        <v>236</v>
      </c>
      <c r="H147" s="209">
        <v>1</v>
      </c>
      <c r="I147" s="210"/>
      <c r="J147" s="211">
        <f>ROUND(I147*H147,2)</f>
        <v>0</v>
      </c>
      <c r="K147" s="207" t="s">
        <v>133</v>
      </c>
      <c r="L147" s="212"/>
      <c r="M147" s="213" t="s">
        <v>19</v>
      </c>
      <c r="N147" s="214" t="s">
        <v>46</v>
      </c>
      <c r="O147" s="64"/>
      <c r="P147" s="178">
        <f>O147*H147</f>
        <v>0</v>
      </c>
      <c r="Q147" s="178">
        <v>0.00022</v>
      </c>
      <c r="R147" s="178">
        <f>Q147*H147</f>
        <v>0.00022</v>
      </c>
      <c r="S147" s="178">
        <v>0</v>
      </c>
      <c r="T147" s="179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0" t="s">
        <v>163</v>
      </c>
      <c r="AT147" s="180" t="s">
        <v>185</v>
      </c>
      <c r="AU147" s="180" t="s">
        <v>80</v>
      </c>
      <c r="AY147" s="17" t="s">
        <v>127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17" t="s">
        <v>83</v>
      </c>
      <c r="BK147" s="181">
        <f>ROUND(I147*H147,2)</f>
        <v>0</v>
      </c>
      <c r="BL147" s="17" t="s">
        <v>134</v>
      </c>
      <c r="BM147" s="180" t="s">
        <v>254</v>
      </c>
    </row>
    <row r="148" spans="1:65" s="2" customFormat="1" ht="16.5" customHeight="1">
      <c r="A148" s="34"/>
      <c r="B148" s="35"/>
      <c r="C148" s="205" t="s">
        <v>255</v>
      </c>
      <c r="D148" s="205" t="s">
        <v>185</v>
      </c>
      <c r="E148" s="206" t="s">
        <v>256</v>
      </c>
      <c r="F148" s="207" t="s">
        <v>257</v>
      </c>
      <c r="G148" s="208" t="s">
        <v>236</v>
      </c>
      <c r="H148" s="209">
        <v>1</v>
      </c>
      <c r="I148" s="210"/>
      <c r="J148" s="211">
        <f>ROUND(I148*H148,2)</f>
        <v>0</v>
      </c>
      <c r="K148" s="207" t="s">
        <v>133</v>
      </c>
      <c r="L148" s="212"/>
      <c r="M148" s="213" t="s">
        <v>19</v>
      </c>
      <c r="N148" s="214" t="s">
        <v>46</v>
      </c>
      <c r="O148" s="64"/>
      <c r="P148" s="178">
        <f>O148*H148</f>
        <v>0</v>
      </c>
      <c r="Q148" s="178">
        <v>0.00026</v>
      </c>
      <c r="R148" s="178">
        <f>Q148*H148</f>
        <v>0.00026</v>
      </c>
      <c r="S148" s="178">
        <v>0</v>
      </c>
      <c r="T148" s="179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0" t="s">
        <v>163</v>
      </c>
      <c r="AT148" s="180" t="s">
        <v>185</v>
      </c>
      <c r="AU148" s="180" t="s">
        <v>80</v>
      </c>
      <c r="AY148" s="17" t="s">
        <v>127</v>
      </c>
      <c r="BE148" s="181">
        <f>IF(N148="základní",J148,0)</f>
        <v>0</v>
      </c>
      <c r="BF148" s="181">
        <f>IF(N148="snížená",J148,0)</f>
        <v>0</v>
      </c>
      <c r="BG148" s="181">
        <f>IF(N148="zákl. přenesená",J148,0)</f>
        <v>0</v>
      </c>
      <c r="BH148" s="181">
        <f>IF(N148="sníž. přenesená",J148,0)</f>
        <v>0</v>
      </c>
      <c r="BI148" s="181">
        <f>IF(N148="nulová",J148,0)</f>
        <v>0</v>
      </c>
      <c r="BJ148" s="17" t="s">
        <v>83</v>
      </c>
      <c r="BK148" s="181">
        <f>ROUND(I148*H148,2)</f>
        <v>0</v>
      </c>
      <c r="BL148" s="17" t="s">
        <v>134</v>
      </c>
      <c r="BM148" s="180" t="s">
        <v>258</v>
      </c>
    </row>
    <row r="149" spans="1:65" s="2" customFormat="1" ht="16.5" customHeight="1">
      <c r="A149" s="34"/>
      <c r="B149" s="35"/>
      <c r="C149" s="169" t="s">
        <v>259</v>
      </c>
      <c r="D149" s="169" t="s">
        <v>129</v>
      </c>
      <c r="E149" s="170" t="s">
        <v>260</v>
      </c>
      <c r="F149" s="171" t="s">
        <v>261</v>
      </c>
      <c r="G149" s="172" t="s">
        <v>262</v>
      </c>
      <c r="H149" s="173">
        <v>1</v>
      </c>
      <c r="I149" s="174"/>
      <c r="J149" s="175">
        <f>ROUND(I149*H149,2)</f>
        <v>0</v>
      </c>
      <c r="K149" s="171" t="s">
        <v>263</v>
      </c>
      <c r="L149" s="39"/>
      <c r="M149" s="176" t="s">
        <v>19</v>
      </c>
      <c r="N149" s="177" t="s">
        <v>46</v>
      </c>
      <c r="O149" s="64"/>
      <c r="P149" s="178">
        <f>O149*H149</f>
        <v>0</v>
      </c>
      <c r="Q149" s="178">
        <v>0</v>
      </c>
      <c r="R149" s="178">
        <f>Q149*H149</f>
        <v>0</v>
      </c>
      <c r="S149" s="178">
        <v>0</v>
      </c>
      <c r="T149" s="179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0" t="s">
        <v>134</v>
      </c>
      <c r="AT149" s="180" t="s">
        <v>129</v>
      </c>
      <c r="AU149" s="180" t="s">
        <v>80</v>
      </c>
      <c r="AY149" s="17" t="s">
        <v>127</v>
      </c>
      <c r="BE149" s="181">
        <f>IF(N149="základní",J149,0)</f>
        <v>0</v>
      </c>
      <c r="BF149" s="181">
        <f>IF(N149="snížená",J149,0)</f>
        <v>0</v>
      </c>
      <c r="BG149" s="181">
        <f>IF(N149="zákl. přenesená",J149,0)</f>
        <v>0</v>
      </c>
      <c r="BH149" s="181">
        <f>IF(N149="sníž. přenesená",J149,0)</f>
        <v>0</v>
      </c>
      <c r="BI149" s="181">
        <f>IF(N149="nulová",J149,0)</f>
        <v>0</v>
      </c>
      <c r="BJ149" s="17" t="s">
        <v>83</v>
      </c>
      <c r="BK149" s="181">
        <f>ROUND(I149*H149,2)</f>
        <v>0</v>
      </c>
      <c r="BL149" s="17" t="s">
        <v>134</v>
      </c>
      <c r="BM149" s="180" t="s">
        <v>264</v>
      </c>
    </row>
    <row r="150" spans="2:63" s="12" customFormat="1" ht="22.9" customHeight="1">
      <c r="B150" s="153"/>
      <c r="C150" s="154"/>
      <c r="D150" s="155" t="s">
        <v>74</v>
      </c>
      <c r="E150" s="167" t="s">
        <v>265</v>
      </c>
      <c r="F150" s="167" t="s">
        <v>266</v>
      </c>
      <c r="G150" s="154"/>
      <c r="H150" s="154"/>
      <c r="I150" s="157"/>
      <c r="J150" s="168">
        <f>BK150</f>
        <v>0</v>
      </c>
      <c r="K150" s="154"/>
      <c r="L150" s="159"/>
      <c r="M150" s="160"/>
      <c r="N150" s="161"/>
      <c r="O150" s="161"/>
      <c r="P150" s="162">
        <f>SUM(P151:P156)</f>
        <v>0</v>
      </c>
      <c r="Q150" s="161"/>
      <c r="R150" s="162">
        <f>SUM(R151:R156)</f>
        <v>0.7170586400000001</v>
      </c>
      <c r="S150" s="161"/>
      <c r="T150" s="163">
        <f>SUM(T151:T156)</f>
        <v>0</v>
      </c>
      <c r="AR150" s="164" t="s">
        <v>83</v>
      </c>
      <c r="AT150" s="165" t="s">
        <v>74</v>
      </c>
      <c r="AU150" s="165" t="s">
        <v>83</v>
      </c>
      <c r="AY150" s="164" t="s">
        <v>127</v>
      </c>
      <c r="BK150" s="166">
        <f>SUM(BK151:BK156)</f>
        <v>0</v>
      </c>
    </row>
    <row r="151" spans="1:65" s="2" customFormat="1" ht="24">
      <c r="A151" s="34"/>
      <c r="B151" s="35"/>
      <c r="C151" s="169" t="s">
        <v>267</v>
      </c>
      <c r="D151" s="169" t="s">
        <v>129</v>
      </c>
      <c r="E151" s="170" t="s">
        <v>268</v>
      </c>
      <c r="F151" s="171" t="s">
        <v>269</v>
      </c>
      <c r="G151" s="172" t="s">
        <v>144</v>
      </c>
      <c r="H151" s="173">
        <v>3.2</v>
      </c>
      <c r="I151" s="174"/>
      <c r="J151" s="175">
        <f>ROUND(I151*H151,2)</f>
        <v>0</v>
      </c>
      <c r="K151" s="171" t="s">
        <v>133</v>
      </c>
      <c r="L151" s="39"/>
      <c r="M151" s="176" t="s">
        <v>19</v>
      </c>
      <c r="N151" s="177" t="s">
        <v>46</v>
      </c>
      <c r="O151" s="64"/>
      <c r="P151" s="178">
        <f>O151*H151</f>
        <v>0</v>
      </c>
      <c r="Q151" s="178">
        <v>0.10095</v>
      </c>
      <c r="R151" s="178">
        <f>Q151*H151</f>
        <v>0.32304</v>
      </c>
      <c r="S151" s="178">
        <v>0</v>
      </c>
      <c r="T151" s="179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0" t="s">
        <v>134</v>
      </c>
      <c r="AT151" s="180" t="s">
        <v>129</v>
      </c>
      <c r="AU151" s="180" t="s">
        <v>80</v>
      </c>
      <c r="AY151" s="17" t="s">
        <v>127</v>
      </c>
      <c r="BE151" s="181">
        <f>IF(N151="základní",J151,0)</f>
        <v>0</v>
      </c>
      <c r="BF151" s="181">
        <f>IF(N151="snížená",J151,0)</f>
        <v>0</v>
      </c>
      <c r="BG151" s="181">
        <f>IF(N151="zákl. přenesená",J151,0)</f>
        <v>0</v>
      </c>
      <c r="BH151" s="181">
        <f>IF(N151="sníž. přenesená",J151,0)</f>
        <v>0</v>
      </c>
      <c r="BI151" s="181">
        <f>IF(N151="nulová",J151,0)</f>
        <v>0</v>
      </c>
      <c r="BJ151" s="17" t="s">
        <v>83</v>
      </c>
      <c r="BK151" s="181">
        <f>ROUND(I151*H151,2)</f>
        <v>0</v>
      </c>
      <c r="BL151" s="17" t="s">
        <v>134</v>
      </c>
      <c r="BM151" s="180" t="s">
        <v>270</v>
      </c>
    </row>
    <row r="152" spans="2:51" s="13" customFormat="1" ht="11.25">
      <c r="B152" s="182"/>
      <c r="C152" s="183"/>
      <c r="D152" s="184" t="s">
        <v>136</v>
      </c>
      <c r="E152" s="185" t="s">
        <v>19</v>
      </c>
      <c r="F152" s="186" t="s">
        <v>271</v>
      </c>
      <c r="G152" s="183"/>
      <c r="H152" s="187">
        <v>3.2</v>
      </c>
      <c r="I152" s="188"/>
      <c r="J152" s="183"/>
      <c r="K152" s="183"/>
      <c r="L152" s="189"/>
      <c r="M152" s="190"/>
      <c r="N152" s="191"/>
      <c r="O152" s="191"/>
      <c r="P152" s="191"/>
      <c r="Q152" s="191"/>
      <c r="R152" s="191"/>
      <c r="S152" s="191"/>
      <c r="T152" s="192"/>
      <c r="AT152" s="193" t="s">
        <v>136</v>
      </c>
      <c r="AU152" s="193" t="s">
        <v>80</v>
      </c>
      <c r="AV152" s="13" t="s">
        <v>80</v>
      </c>
      <c r="AW152" s="13" t="s">
        <v>36</v>
      </c>
      <c r="AX152" s="13" t="s">
        <v>83</v>
      </c>
      <c r="AY152" s="193" t="s">
        <v>127</v>
      </c>
    </row>
    <row r="153" spans="1:65" s="2" customFormat="1" ht="16.5" customHeight="1">
      <c r="A153" s="34"/>
      <c r="B153" s="35"/>
      <c r="C153" s="205" t="s">
        <v>272</v>
      </c>
      <c r="D153" s="205" t="s">
        <v>185</v>
      </c>
      <c r="E153" s="206" t="s">
        <v>273</v>
      </c>
      <c r="F153" s="207" t="s">
        <v>274</v>
      </c>
      <c r="G153" s="208" t="s">
        <v>144</v>
      </c>
      <c r="H153" s="209">
        <v>3.2</v>
      </c>
      <c r="I153" s="210"/>
      <c r="J153" s="211">
        <f>ROUND(I153*H153,2)</f>
        <v>0</v>
      </c>
      <c r="K153" s="207" t="s">
        <v>133</v>
      </c>
      <c r="L153" s="212"/>
      <c r="M153" s="213" t="s">
        <v>19</v>
      </c>
      <c r="N153" s="214" t="s">
        <v>46</v>
      </c>
      <c r="O153" s="64"/>
      <c r="P153" s="178">
        <f>O153*H153</f>
        <v>0</v>
      </c>
      <c r="Q153" s="178">
        <v>0.028</v>
      </c>
      <c r="R153" s="178">
        <f>Q153*H153</f>
        <v>0.08960000000000001</v>
      </c>
      <c r="S153" s="178">
        <v>0</v>
      </c>
      <c r="T153" s="179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0" t="s">
        <v>163</v>
      </c>
      <c r="AT153" s="180" t="s">
        <v>185</v>
      </c>
      <c r="AU153" s="180" t="s">
        <v>80</v>
      </c>
      <c r="AY153" s="17" t="s">
        <v>127</v>
      </c>
      <c r="BE153" s="181">
        <f>IF(N153="základní",J153,0)</f>
        <v>0</v>
      </c>
      <c r="BF153" s="181">
        <f>IF(N153="snížená",J153,0)</f>
        <v>0</v>
      </c>
      <c r="BG153" s="181">
        <f>IF(N153="zákl. přenesená",J153,0)</f>
        <v>0</v>
      </c>
      <c r="BH153" s="181">
        <f>IF(N153="sníž. přenesená",J153,0)</f>
        <v>0</v>
      </c>
      <c r="BI153" s="181">
        <f>IF(N153="nulová",J153,0)</f>
        <v>0</v>
      </c>
      <c r="BJ153" s="17" t="s">
        <v>83</v>
      </c>
      <c r="BK153" s="181">
        <f>ROUND(I153*H153,2)</f>
        <v>0</v>
      </c>
      <c r="BL153" s="17" t="s">
        <v>134</v>
      </c>
      <c r="BM153" s="180" t="s">
        <v>275</v>
      </c>
    </row>
    <row r="154" spans="1:65" s="2" customFormat="1" ht="16.5" customHeight="1">
      <c r="A154" s="34"/>
      <c r="B154" s="35"/>
      <c r="C154" s="169" t="s">
        <v>276</v>
      </c>
      <c r="D154" s="169" t="s">
        <v>129</v>
      </c>
      <c r="E154" s="170" t="s">
        <v>277</v>
      </c>
      <c r="F154" s="171" t="s">
        <v>278</v>
      </c>
      <c r="G154" s="172" t="s">
        <v>160</v>
      </c>
      <c r="H154" s="173">
        <v>0.096</v>
      </c>
      <c r="I154" s="174"/>
      <c r="J154" s="175">
        <f>ROUND(I154*H154,2)</f>
        <v>0</v>
      </c>
      <c r="K154" s="171" t="s">
        <v>133</v>
      </c>
      <c r="L154" s="39"/>
      <c r="M154" s="176" t="s">
        <v>19</v>
      </c>
      <c r="N154" s="177" t="s">
        <v>46</v>
      </c>
      <c r="O154" s="64"/>
      <c r="P154" s="178">
        <f>O154*H154</f>
        <v>0</v>
      </c>
      <c r="Q154" s="178">
        <v>2.25634</v>
      </c>
      <c r="R154" s="178">
        <f>Q154*H154</f>
        <v>0.21660864</v>
      </c>
      <c r="S154" s="178">
        <v>0</v>
      </c>
      <c r="T154" s="179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0" t="s">
        <v>134</v>
      </c>
      <c r="AT154" s="180" t="s">
        <v>129</v>
      </c>
      <c r="AU154" s="180" t="s">
        <v>80</v>
      </c>
      <c r="AY154" s="17" t="s">
        <v>127</v>
      </c>
      <c r="BE154" s="181">
        <f>IF(N154="základní",J154,0)</f>
        <v>0</v>
      </c>
      <c r="BF154" s="181">
        <f>IF(N154="snížená",J154,0)</f>
        <v>0</v>
      </c>
      <c r="BG154" s="181">
        <f>IF(N154="zákl. přenesená",J154,0)</f>
        <v>0</v>
      </c>
      <c r="BH154" s="181">
        <f>IF(N154="sníž. přenesená",J154,0)</f>
        <v>0</v>
      </c>
      <c r="BI154" s="181">
        <f>IF(N154="nulová",J154,0)</f>
        <v>0</v>
      </c>
      <c r="BJ154" s="17" t="s">
        <v>83</v>
      </c>
      <c r="BK154" s="181">
        <f>ROUND(I154*H154,2)</f>
        <v>0</v>
      </c>
      <c r="BL154" s="17" t="s">
        <v>134</v>
      </c>
      <c r="BM154" s="180" t="s">
        <v>279</v>
      </c>
    </row>
    <row r="155" spans="2:51" s="13" customFormat="1" ht="11.25">
      <c r="B155" s="182"/>
      <c r="C155" s="183"/>
      <c r="D155" s="184" t="s">
        <v>136</v>
      </c>
      <c r="E155" s="185" t="s">
        <v>19</v>
      </c>
      <c r="F155" s="186" t="s">
        <v>280</v>
      </c>
      <c r="G155" s="183"/>
      <c r="H155" s="187">
        <v>0.096</v>
      </c>
      <c r="I155" s="188"/>
      <c r="J155" s="183"/>
      <c r="K155" s="183"/>
      <c r="L155" s="189"/>
      <c r="M155" s="190"/>
      <c r="N155" s="191"/>
      <c r="O155" s="191"/>
      <c r="P155" s="191"/>
      <c r="Q155" s="191"/>
      <c r="R155" s="191"/>
      <c r="S155" s="191"/>
      <c r="T155" s="192"/>
      <c r="AT155" s="193" t="s">
        <v>136</v>
      </c>
      <c r="AU155" s="193" t="s">
        <v>80</v>
      </c>
      <c r="AV155" s="13" t="s">
        <v>80</v>
      </c>
      <c r="AW155" s="13" t="s">
        <v>36</v>
      </c>
      <c r="AX155" s="13" t="s">
        <v>83</v>
      </c>
      <c r="AY155" s="193" t="s">
        <v>127</v>
      </c>
    </row>
    <row r="156" spans="1:65" s="2" customFormat="1" ht="24">
      <c r="A156" s="34"/>
      <c r="B156" s="35"/>
      <c r="C156" s="169" t="s">
        <v>281</v>
      </c>
      <c r="D156" s="169" t="s">
        <v>129</v>
      </c>
      <c r="E156" s="170" t="s">
        <v>282</v>
      </c>
      <c r="F156" s="171" t="s">
        <v>283</v>
      </c>
      <c r="G156" s="172" t="s">
        <v>144</v>
      </c>
      <c r="H156" s="173">
        <v>1</v>
      </c>
      <c r="I156" s="174"/>
      <c r="J156" s="175">
        <f>ROUND(I156*H156,2)</f>
        <v>0</v>
      </c>
      <c r="K156" s="171" t="s">
        <v>133</v>
      </c>
      <c r="L156" s="39"/>
      <c r="M156" s="176" t="s">
        <v>19</v>
      </c>
      <c r="N156" s="177" t="s">
        <v>46</v>
      </c>
      <c r="O156" s="64"/>
      <c r="P156" s="178">
        <f>O156*H156</f>
        <v>0</v>
      </c>
      <c r="Q156" s="178">
        <v>0.08781</v>
      </c>
      <c r="R156" s="178">
        <f>Q156*H156</f>
        <v>0.08781</v>
      </c>
      <c r="S156" s="178">
        <v>0</v>
      </c>
      <c r="T156" s="179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0" t="s">
        <v>134</v>
      </c>
      <c r="AT156" s="180" t="s">
        <v>129</v>
      </c>
      <c r="AU156" s="180" t="s">
        <v>80</v>
      </c>
      <c r="AY156" s="17" t="s">
        <v>127</v>
      </c>
      <c r="BE156" s="181">
        <f>IF(N156="základní",J156,0)</f>
        <v>0</v>
      </c>
      <c r="BF156" s="181">
        <f>IF(N156="snížená",J156,0)</f>
        <v>0</v>
      </c>
      <c r="BG156" s="181">
        <f>IF(N156="zákl. přenesená",J156,0)</f>
        <v>0</v>
      </c>
      <c r="BH156" s="181">
        <f>IF(N156="sníž. přenesená",J156,0)</f>
        <v>0</v>
      </c>
      <c r="BI156" s="181">
        <f>IF(N156="nulová",J156,0)</f>
        <v>0</v>
      </c>
      <c r="BJ156" s="17" t="s">
        <v>83</v>
      </c>
      <c r="BK156" s="181">
        <f>ROUND(I156*H156,2)</f>
        <v>0</v>
      </c>
      <c r="BL156" s="17" t="s">
        <v>134</v>
      </c>
      <c r="BM156" s="180" t="s">
        <v>284</v>
      </c>
    </row>
    <row r="157" spans="2:63" s="12" customFormat="1" ht="22.9" customHeight="1">
      <c r="B157" s="153"/>
      <c r="C157" s="154"/>
      <c r="D157" s="155" t="s">
        <v>74</v>
      </c>
      <c r="E157" s="167" t="s">
        <v>285</v>
      </c>
      <c r="F157" s="167" t="s">
        <v>286</v>
      </c>
      <c r="G157" s="154"/>
      <c r="H157" s="154"/>
      <c r="I157" s="157"/>
      <c r="J157" s="168">
        <f>BK157</f>
        <v>0</v>
      </c>
      <c r="K157" s="154"/>
      <c r="L157" s="159"/>
      <c r="M157" s="160"/>
      <c r="N157" s="161"/>
      <c r="O157" s="161"/>
      <c r="P157" s="162">
        <f>P158</f>
        <v>0</v>
      </c>
      <c r="Q157" s="161"/>
      <c r="R157" s="162">
        <f>R158</f>
        <v>0.0078</v>
      </c>
      <c r="S157" s="161"/>
      <c r="T157" s="163">
        <f>T158</f>
        <v>0</v>
      </c>
      <c r="AR157" s="164" t="s">
        <v>83</v>
      </c>
      <c r="AT157" s="165" t="s">
        <v>74</v>
      </c>
      <c r="AU157" s="165" t="s">
        <v>83</v>
      </c>
      <c r="AY157" s="164" t="s">
        <v>127</v>
      </c>
      <c r="BK157" s="166">
        <f>BK158</f>
        <v>0</v>
      </c>
    </row>
    <row r="158" spans="1:65" s="2" customFormat="1" ht="24">
      <c r="A158" s="34"/>
      <c r="B158" s="35"/>
      <c r="C158" s="169" t="s">
        <v>287</v>
      </c>
      <c r="D158" s="169" t="s">
        <v>129</v>
      </c>
      <c r="E158" s="170" t="s">
        <v>288</v>
      </c>
      <c r="F158" s="171" t="s">
        <v>289</v>
      </c>
      <c r="G158" s="172" t="s">
        <v>132</v>
      </c>
      <c r="H158" s="173">
        <v>60</v>
      </c>
      <c r="I158" s="174"/>
      <c r="J158" s="175">
        <f>ROUND(I158*H158,2)</f>
        <v>0</v>
      </c>
      <c r="K158" s="171" t="s">
        <v>133</v>
      </c>
      <c r="L158" s="39"/>
      <c r="M158" s="176" t="s">
        <v>19</v>
      </c>
      <c r="N158" s="177" t="s">
        <v>46</v>
      </c>
      <c r="O158" s="64"/>
      <c r="P158" s="178">
        <f>O158*H158</f>
        <v>0</v>
      </c>
      <c r="Q158" s="178">
        <v>0.00013</v>
      </c>
      <c r="R158" s="178">
        <f>Q158*H158</f>
        <v>0.0078</v>
      </c>
      <c r="S158" s="178">
        <v>0</v>
      </c>
      <c r="T158" s="179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0" t="s">
        <v>134</v>
      </c>
      <c r="AT158" s="180" t="s">
        <v>129</v>
      </c>
      <c r="AU158" s="180" t="s">
        <v>80</v>
      </c>
      <c r="AY158" s="17" t="s">
        <v>127</v>
      </c>
      <c r="BE158" s="181">
        <f>IF(N158="základní",J158,0)</f>
        <v>0</v>
      </c>
      <c r="BF158" s="181">
        <f>IF(N158="snížená",J158,0)</f>
        <v>0</v>
      </c>
      <c r="BG158" s="181">
        <f>IF(N158="zákl. přenesená",J158,0)</f>
        <v>0</v>
      </c>
      <c r="BH158" s="181">
        <f>IF(N158="sníž. přenesená",J158,0)</f>
        <v>0</v>
      </c>
      <c r="BI158" s="181">
        <f>IF(N158="nulová",J158,0)</f>
        <v>0</v>
      </c>
      <c r="BJ158" s="17" t="s">
        <v>83</v>
      </c>
      <c r="BK158" s="181">
        <f>ROUND(I158*H158,2)</f>
        <v>0</v>
      </c>
      <c r="BL158" s="17" t="s">
        <v>134</v>
      </c>
      <c r="BM158" s="180" t="s">
        <v>290</v>
      </c>
    </row>
    <row r="159" spans="2:63" s="12" customFormat="1" ht="22.9" customHeight="1">
      <c r="B159" s="153"/>
      <c r="C159" s="154"/>
      <c r="D159" s="155" t="s">
        <v>74</v>
      </c>
      <c r="E159" s="167" t="s">
        <v>291</v>
      </c>
      <c r="F159" s="167" t="s">
        <v>292</v>
      </c>
      <c r="G159" s="154"/>
      <c r="H159" s="154"/>
      <c r="I159" s="157"/>
      <c r="J159" s="168">
        <f>BK159</f>
        <v>0</v>
      </c>
      <c r="K159" s="154"/>
      <c r="L159" s="159"/>
      <c r="M159" s="160"/>
      <c r="N159" s="161"/>
      <c r="O159" s="161"/>
      <c r="P159" s="162">
        <f>SUM(P160:P163)</f>
        <v>0</v>
      </c>
      <c r="Q159" s="161"/>
      <c r="R159" s="162">
        <f>SUM(R160:R163)</f>
        <v>0.0033220000000000003</v>
      </c>
      <c r="S159" s="161"/>
      <c r="T159" s="163">
        <f>SUM(T160:T163)</f>
        <v>0</v>
      </c>
      <c r="AR159" s="164" t="s">
        <v>83</v>
      </c>
      <c r="AT159" s="165" t="s">
        <v>74</v>
      </c>
      <c r="AU159" s="165" t="s">
        <v>83</v>
      </c>
      <c r="AY159" s="164" t="s">
        <v>127</v>
      </c>
      <c r="BK159" s="166">
        <f>SUM(BK160:BK163)</f>
        <v>0</v>
      </c>
    </row>
    <row r="160" spans="1:65" s="2" customFormat="1" ht="24">
      <c r="A160" s="34"/>
      <c r="B160" s="35"/>
      <c r="C160" s="169" t="s">
        <v>293</v>
      </c>
      <c r="D160" s="169" t="s">
        <v>129</v>
      </c>
      <c r="E160" s="170" t="s">
        <v>294</v>
      </c>
      <c r="F160" s="171" t="s">
        <v>295</v>
      </c>
      <c r="G160" s="172" t="s">
        <v>132</v>
      </c>
      <c r="H160" s="173">
        <v>42.35</v>
      </c>
      <c r="I160" s="174"/>
      <c r="J160" s="175">
        <f>ROUND(I160*H160,2)</f>
        <v>0</v>
      </c>
      <c r="K160" s="171" t="s">
        <v>133</v>
      </c>
      <c r="L160" s="39"/>
      <c r="M160" s="176" t="s">
        <v>19</v>
      </c>
      <c r="N160" s="177" t="s">
        <v>46</v>
      </c>
      <c r="O160" s="64"/>
      <c r="P160" s="178">
        <f>O160*H160</f>
        <v>0</v>
      </c>
      <c r="Q160" s="178">
        <v>4E-05</v>
      </c>
      <c r="R160" s="178">
        <f>Q160*H160</f>
        <v>0.0016940000000000002</v>
      </c>
      <c r="S160" s="178">
        <v>0</v>
      </c>
      <c r="T160" s="179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0" t="s">
        <v>134</v>
      </c>
      <c r="AT160" s="180" t="s">
        <v>129</v>
      </c>
      <c r="AU160" s="180" t="s">
        <v>80</v>
      </c>
      <c r="AY160" s="17" t="s">
        <v>127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17" t="s">
        <v>83</v>
      </c>
      <c r="BK160" s="181">
        <f>ROUND(I160*H160,2)</f>
        <v>0</v>
      </c>
      <c r="BL160" s="17" t="s">
        <v>134</v>
      </c>
      <c r="BM160" s="180" t="s">
        <v>296</v>
      </c>
    </row>
    <row r="161" spans="1:65" s="2" customFormat="1" ht="16.5" customHeight="1">
      <c r="A161" s="34"/>
      <c r="B161" s="35"/>
      <c r="C161" s="169" t="s">
        <v>297</v>
      </c>
      <c r="D161" s="169" t="s">
        <v>129</v>
      </c>
      <c r="E161" s="170" t="s">
        <v>298</v>
      </c>
      <c r="F161" s="171" t="s">
        <v>299</v>
      </c>
      <c r="G161" s="172" t="s">
        <v>236</v>
      </c>
      <c r="H161" s="173">
        <v>1</v>
      </c>
      <c r="I161" s="174"/>
      <c r="J161" s="175">
        <f>ROUND(I161*H161,2)</f>
        <v>0</v>
      </c>
      <c r="K161" s="171" t="s">
        <v>263</v>
      </c>
      <c r="L161" s="39"/>
      <c r="M161" s="176" t="s">
        <v>19</v>
      </c>
      <c r="N161" s="177" t="s">
        <v>46</v>
      </c>
      <c r="O161" s="64"/>
      <c r="P161" s="178">
        <f>O161*H161</f>
        <v>0</v>
      </c>
      <c r="Q161" s="178">
        <v>0</v>
      </c>
      <c r="R161" s="178">
        <f>Q161*H161</f>
        <v>0</v>
      </c>
      <c r="S161" s="178">
        <v>0</v>
      </c>
      <c r="T161" s="179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0" t="s">
        <v>134</v>
      </c>
      <c r="AT161" s="180" t="s">
        <v>129</v>
      </c>
      <c r="AU161" s="180" t="s">
        <v>80</v>
      </c>
      <c r="AY161" s="17" t="s">
        <v>127</v>
      </c>
      <c r="BE161" s="181">
        <f>IF(N161="základní",J161,0)</f>
        <v>0</v>
      </c>
      <c r="BF161" s="181">
        <f>IF(N161="snížená",J161,0)</f>
        <v>0</v>
      </c>
      <c r="BG161" s="181">
        <f>IF(N161="zákl. přenesená",J161,0)</f>
        <v>0</v>
      </c>
      <c r="BH161" s="181">
        <f>IF(N161="sníž. přenesená",J161,0)</f>
        <v>0</v>
      </c>
      <c r="BI161" s="181">
        <f>IF(N161="nulová",J161,0)</f>
        <v>0</v>
      </c>
      <c r="BJ161" s="17" t="s">
        <v>83</v>
      </c>
      <c r="BK161" s="181">
        <f>ROUND(I161*H161,2)</f>
        <v>0</v>
      </c>
      <c r="BL161" s="17" t="s">
        <v>134</v>
      </c>
      <c r="BM161" s="180" t="s">
        <v>300</v>
      </c>
    </row>
    <row r="162" spans="1:65" s="2" customFormat="1" ht="16.5" customHeight="1">
      <c r="A162" s="34"/>
      <c r="B162" s="35"/>
      <c r="C162" s="205" t="s">
        <v>301</v>
      </c>
      <c r="D162" s="205" t="s">
        <v>185</v>
      </c>
      <c r="E162" s="206" t="s">
        <v>302</v>
      </c>
      <c r="F162" s="207" t="s">
        <v>303</v>
      </c>
      <c r="G162" s="208" t="s">
        <v>144</v>
      </c>
      <c r="H162" s="209">
        <v>0.2</v>
      </c>
      <c r="I162" s="210"/>
      <c r="J162" s="211">
        <f>ROUND(I162*H162,2)</f>
        <v>0</v>
      </c>
      <c r="K162" s="207" t="s">
        <v>133</v>
      </c>
      <c r="L162" s="212"/>
      <c r="M162" s="213" t="s">
        <v>19</v>
      </c>
      <c r="N162" s="214" t="s">
        <v>46</v>
      </c>
      <c r="O162" s="64"/>
      <c r="P162" s="178">
        <f>O162*H162</f>
        <v>0</v>
      </c>
      <c r="Q162" s="178">
        <v>0.00814</v>
      </c>
      <c r="R162" s="178">
        <f>Q162*H162</f>
        <v>0.001628</v>
      </c>
      <c r="S162" s="178">
        <v>0</v>
      </c>
      <c r="T162" s="179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0" t="s">
        <v>163</v>
      </c>
      <c r="AT162" s="180" t="s">
        <v>185</v>
      </c>
      <c r="AU162" s="180" t="s">
        <v>80</v>
      </c>
      <c r="AY162" s="17" t="s">
        <v>127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17" t="s">
        <v>83</v>
      </c>
      <c r="BK162" s="181">
        <f>ROUND(I162*H162,2)</f>
        <v>0</v>
      </c>
      <c r="BL162" s="17" t="s">
        <v>134</v>
      </c>
      <c r="BM162" s="180" t="s">
        <v>304</v>
      </c>
    </row>
    <row r="163" spans="2:51" s="13" customFormat="1" ht="11.25">
      <c r="B163" s="182"/>
      <c r="C163" s="183"/>
      <c r="D163" s="184" t="s">
        <v>136</v>
      </c>
      <c r="E163" s="183"/>
      <c r="F163" s="186" t="s">
        <v>305</v>
      </c>
      <c r="G163" s="183"/>
      <c r="H163" s="187">
        <v>0.2</v>
      </c>
      <c r="I163" s="188"/>
      <c r="J163" s="183"/>
      <c r="K163" s="183"/>
      <c r="L163" s="189"/>
      <c r="M163" s="190"/>
      <c r="N163" s="191"/>
      <c r="O163" s="191"/>
      <c r="P163" s="191"/>
      <c r="Q163" s="191"/>
      <c r="R163" s="191"/>
      <c r="S163" s="191"/>
      <c r="T163" s="192"/>
      <c r="AT163" s="193" t="s">
        <v>136</v>
      </c>
      <c r="AU163" s="193" t="s">
        <v>80</v>
      </c>
      <c r="AV163" s="13" t="s">
        <v>80</v>
      </c>
      <c r="AW163" s="13" t="s">
        <v>4</v>
      </c>
      <c r="AX163" s="13" t="s">
        <v>83</v>
      </c>
      <c r="AY163" s="193" t="s">
        <v>127</v>
      </c>
    </row>
    <row r="164" spans="2:63" s="12" customFormat="1" ht="22.9" customHeight="1">
      <c r="B164" s="153"/>
      <c r="C164" s="154"/>
      <c r="D164" s="155" t="s">
        <v>74</v>
      </c>
      <c r="E164" s="167" t="s">
        <v>306</v>
      </c>
      <c r="F164" s="167" t="s">
        <v>307</v>
      </c>
      <c r="G164" s="154"/>
      <c r="H164" s="154"/>
      <c r="I164" s="157"/>
      <c r="J164" s="168">
        <f>BK164</f>
        <v>0</v>
      </c>
      <c r="K164" s="154"/>
      <c r="L164" s="159"/>
      <c r="M164" s="160"/>
      <c r="N164" s="161"/>
      <c r="O164" s="161"/>
      <c r="P164" s="162">
        <f>SUM(P165:P178)</f>
        <v>0</v>
      </c>
      <c r="Q164" s="161"/>
      <c r="R164" s="162">
        <f>SUM(R165:R178)</f>
        <v>0.006968</v>
      </c>
      <c r="S164" s="161"/>
      <c r="T164" s="163">
        <f>SUM(T165:T178)</f>
        <v>2.3634840000000006</v>
      </c>
      <c r="AR164" s="164" t="s">
        <v>83</v>
      </c>
      <c r="AT164" s="165" t="s">
        <v>74</v>
      </c>
      <c r="AU164" s="165" t="s">
        <v>83</v>
      </c>
      <c r="AY164" s="164" t="s">
        <v>127</v>
      </c>
      <c r="BK164" s="166">
        <f>SUM(BK165:BK178)</f>
        <v>0</v>
      </c>
    </row>
    <row r="165" spans="1:65" s="2" customFormat="1" ht="16.5" customHeight="1">
      <c r="A165" s="34"/>
      <c r="B165" s="35"/>
      <c r="C165" s="169" t="s">
        <v>308</v>
      </c>
      <c r="D165" s="169" t="s">
        <v>129</v>
      </c>
      <c r="E165" s="170" t="s">
        <v>309</v>
      </c>
      <c r="F165" s="171" t="s">
        <v>310</v>
      </c>
      <c r="G165" s="172" t="s">
        <v>144</v>
      </c>
      <c r="H165" s="173">
        <v>5.2</v>
      </c>
      <c r="I165" s="174"/>
      <c r="J165" s="175">
        <f>ROUND(I165*H165,2)</f>
        <v>0</v>
      </c>
      <c r="K165" s="171" t="s">
        <v>133</v>
      </c>
      <c r="L165" s="39"/>
      <c r="M165" s="176" t="s">
        <v>19</v>
      </c>
      <c r="N165" s="177" t="s">
        <v>46</v>
      </c>
      <c r="O165" s="64"/>
      <c r="P165" s="178">
        <f>O165*H165</f>
        <v>0</v>
      </c>
      <c r="Q165" s="178">
        <v>0</v>
      </c>
      <c r="R165" s="178">
        <f>Q165*H165</f>
        <v>0</v>
      </c>
      <c r="S165" s="178">
        <v>0.00167</v>
      </c>
      <c r="T165" s="179">
        <f>S165*H165</f>
        <v>0.008684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0" t="s">
        <v>134</v>
      </c>
      <c r="AT165" s="180" t="s">
        <v>129</v>
      </c>
      <c r="AU165" s="180" t="s">
        <v>80</v>
      </c>
      <c r="AY165" s="17" t="s">
        <v>127</v>
      </c>
      <c r="BE165" s="181">
        <f>IF(N165="základní",J165,0)</f>
        <v>0</v>
      </c>
      <c r="BF165" s="181">
        <f>IF(N165="snížená",J165,0)</f>
        <v>0</v>
      </c>
      <c r="BG165" s="181">
        <f>IF(N165="zákl. přenesená",J165,0)</f>
        <v>0</v>
      </c>
      <c r="BH165" s="181">
        <f>IF(N165="sníž. přenesená",J165,0)</f>
        <v>0</v>
      </c>
      <c r="BI165" s="181">
        <f>IF(N165="nulová",J165,0)</f>
        <v>0</v>
      </c>
      <c r="BJ165" s="17" t="s">
        <v>83</v>
      </c>
      <c r="BK165" s="181">
        <f>ROUND(I165*H165,2)</f>
        <v>0</v>
      </c>
      <c r="BL165" s="17" t="s">
        <v>134</v>
      </c>
      <c r="BM165" s="180" t="s">
        <v>311</v>
      </c>
    </row>
    <row r="166" spans="1:65" s="2" customFormat="1" ht="16.5" customHeight="1">
      <c r="A166" s="34"/>
      <c r="B166" s="35"/>
      <c r="C166" s="169" t="s">
        <v>312</v>
      </c>
      <c r="D166" s="169" t="s">
        <v>129</v>
      </c>
      <c r="E166" s="170" t="s">
        <v>313</v>
      </c>
      <c r="F166" s="171" t="s">
        <v>314</v>
      </c>
      <c r="G166" s="172" t="s">
        <v>160</v>
      </c>
      <c r="H166" s="173">
        <v>0.2</v>
      </c>
      <c r="I166" s="174"/>
      <c r="J166" s="175">
        <f>ROUND(I166*H166,2)</f>
        <v>0</v>
      </c>
      <c r="K166" s="171" t="s">
        <v>133</v>
      </c>
      <c r="L166" s="39"/>
      <c r="M166" s="176" t="s">
        <v>19</v>
      </c>
      <c r="N166" s="177" t="s">
        <v>46</v>
      </c>
      <c r="O166" s="64"/>
      <c r="P166" s="178">
        <f>O166*H166</f>
        <v>0</v>
      </c>
      <c r="Q166" s="178">
        <v>0</v>
      </c>
      <c r="R166" s="178">
        <f>Q166*H166</f>
        <v>0</v>
      </c>
      <c r="S166" s="178">
        <v>2.2</v>
      </c>
      <c r="T166" s="179">
        <f>S166*H166</f>
        <v>0.44000000000000006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0" t="s">
        <v>134</v>
      </c>
      <c r="AT166" s="180" t="s">
        <v>129</v>
      </c>
      <c r="AU166" s="180" t="s">
        <v>80</v>
      </c>
      <c r="AY166" s="17" t="s">
        <v>127</v>
      </c>
      <c r="BE166" s="181">
        <f>IF(N166="základní",J166,0)</f>
        <v>0</v>
      </c>
      <c r="BF166" s="181">
        <f>IF(N166="snížená",J166,0)</f>
        <v>0</v>
      </c>
      <c r="BG166" s="181">
        <f>IF(N166="zákl. přenesená",J166,0)</f>
        <v>0</v>
      </c>
      <c r="BH166" s="181">
        <f>IF(N166="sníž. přenesená",J166,0)</f>
        <v>0</v>
      </c>
      <c r="BI166" s="181">
        <f>IF(N166="nulová",J166,0)</f>
        <v>0</v>
      </c>
      <c r="BJ166" s="17" t="s">
        <v>83</v>
      </c>
      <c r="BK166" s="181">
        <f>ROUND(I166*H166,2)</f>
        <v>0</v>
      </c>
      <c r="BL166" s="17" t="s">
        <v>134</v>
      </c>
      <c r="BM166" s="180" t="s">
        <v>315</v>
      </c>
    </row>
    <row r="167" spans="1:65" s="2" customFormat="1" ht="24">
      <c r="A167" s="34"/>
      <c r="B167" s="35"/>
      <c r="C167" s="169" t="s">
        <v>316</v>
      </c>
      <c r="D167" s="169" t="s">
        <v>129</v>
      </c>
      <c r="E167" s="170" t="s">
        <v>317</v>
      </c>
      <c r="F167" s="171" t="s">
        <v>318</v>
      </c>
      <c r="G167" s="172" t="s">
        <v>132</v>
      </c>
      <c r="H167" s="173">
        <v>1.2</v>
      </c>
      <c r="I167" s="174"/>
      <c r="J167" s="175">
        <f>ROUND(I167*H167,2)</f>
        <v>0</v>
      </c>
      <c r="K167" s="171" t="s">
        <v>133</v>
      </c>
      <c r="L167" s="39"/>
      <c r="M167" s="176" t="s">
        <v>19</v>
      </c>
      <c r="N167" s="177" t="s">
        <v>46</v>
      </c>
      <c r="O167" s="64"/>
      <c r="P167" s="178">
        <f>O167*H167</f>
        <v>0</v>
      </c>
      <c r="Q167" s="178">
        <v>0</v>
      </c>
      <c r="R167" s="178">
        <f>Q167*H167</f>
        <v>0</v>
      </c>
      <c r="S167" s="178">
        <v>0.059</v>
      </c>
      <c r="T167" s="179">
        <f>S167*H167</f>
        <v>0.07079999999999999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0" t="s">
        <v>134</v>
      </c>
      <c r="AT167" s="180" t="s">
        <v>129</v>
      </c>
      <c r="AU167" s="180" t="s">
        <v>80</v>
      </c>
      <c r="AY167" s="17" t="s">
        <v>127</v>
      </c>
      <c r="BE167" s="181">
        <f>IF(N167="základní",J167,0)</f>
        <v>0</v>
      </c>
      <c r="BF167" s="181">
        <f>IF(N167="snížená",J167,0)</f>
        <v>0</v>
      </c>
      <c r="BG167" s="181">
        <f>IF(N167="zákl. přenesená",J167,0)</f>
        <v>0</v>
      </c>
      <c r="BH167" s="181">
        <f>IF(N167="sníž. přenesená",J167,0)</f>
        <v>0</v>
      </c>
      <c r="BI167" s="181">
        <f>IF(N167="nulová",J167,0)</f>
        <v>0</v>
      </c>
      <c r="BJ167" s="17" t="s">
        <v>83</v>
      </c>
      <c r="BK167" s="181">
        <f>ROUND(I167*H167,2)</f>
        <v>0</v>
      </c>
      <c r="BL167" s="17" t="s">
        <v>134</v>
      </c>
      <c r="BM167" s="180" t="s">
        <v>319</v>
      </c>
    </row>
    <row r="168" spans="2:51" s="13" customFormat="1" ht="11.25">
      <c r="B168" s="182"/>
      <c r="C168" s="183"/>
      <c r="D168" s="184" t="s">
        <v>136</v>
      </c>
      <c r="E168" s="185" t="s">
        <v>19</v>
      </c>
      <c r="F168" s="186" t="s">
        <v>320</v>
      </c>
      <c r="G168" s="183"/>
      <c r="H168" s="187">
        <v>1.2</v>
      </c>
      <c r="I168" s="188"/>
      <c r="J168" s="183"/>
      <c r="K168" s="183"/>
      <c r="L168" s="189"/>
      <c r="M168" s="190"/>
      <c r="N168" s="191"/>
      <c r="O168" s="191"/>
      <c r="P168" s="191"/>
      <c r="Q168" s="191"/>
      <c r="R168" s="191"/>
      <c r="S168" s="191"/>
      <c r="T168" s="192"/>
      <c r="AT168" s="193" t="s">
        <v>136</v>
      </c>
      <c r="AU168" s="193" t="s">
        <v>80</v>
      </c>
      <c r="AV168" s="13" t="s">
        <v>80</v>
      </c>
      <c r="AW168" s="13" t="s">
        <v>36</v>
      </c>
      <c r="AX168" s="13" t="s">
        <v>83</v>
      </c>
      <c r="AY168" s="193" t="s">
        <v>127</v>
      </c>
    </row>
    <row r="169" spans="1:65" s="2" customFormat="1" ht="24">
      <c r="A169" s="34"/>
      <c r="B169" s="35"/>
      <c r="C169" s="169" t="s">
        <v>321</v>
      </c>
      <c r="D169" s="169" t="s">
        <v>129</v>
      </c>
      <c r="E169" s="170" t="s">
        <v>322</v>
      </c>
      <c r="F169" s="171" t="s">
        <v>323</v>
      </c>
      <c r="G169" s="172" t="s">
        <v>132</v>
      </c>
      <c r="H169" s="173">
        <v>2.6</v>
      </c>
      <c r="I169" s="174"/>
      <c r="J169" s="175">
        <f>ROUND(I169*H169,2)</f>
        <v>0</v>
      </c>
      <c r="K169" s="171" t="s">
        <v>133</v>
      </c>
      <c r="L169" s="39"/>
      <c r="M169" s="176" t="s">
        <v>19</v>
      </c>
      <c r="N169" s="177" t="s">
        <v>46</v>
      </c>
      <c r="O169" s="64"/>
      <c r="P169" s="178">
        <f>O169*H169</f>
        <v>0</v>
      </c>
      <c r="Q169" s="178">
        <v>0</v>
      </c>
      <c r="R169" s="178">
        <f>Q169*H169</f>
        <v>0</v>
      </c>
      <c r="S169" s="178">
        <v>0.05</v>
      </c>
      <c r="T169" s="179">
        <f>S169*H169</f>
        <v>0.13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0" t="s">
        <v>134</v>
      </c>
      <c r="AT169" s="180" t="s">
        <v>129</v>
      </c>
      <c r="AU169" s="180" t="s">
        <v>80</v>
      </c>
      <c r="AY169" s="17" t="s">
        <v>127</v>
      </c>
      <c r="BE169" s="181">
        <f>IF(N169="základní",J169,0)</f>
        <v>0</v>
      </c>
      <c r="BF169" s="181">
        <f>IF(N169="snížená",J169,0)</f>
        <v>0</v>
      </c>
      <c r="BG169" s="181">
        <f>IF(N169="zákl. přenesená",J169,0)</f>
        <v>0</v>
      </c>
      <c r="BH169" s="181">
        <f>IF(N169="sníž. přenesená",J169,0)</f>
        <v>0</v>
      </c>
      <c r="BI169" s="181">
        <f>IF(N169="nulová",J169,0)</f>
        <v>0</v>
      </c>
      <c r="BJ169" s="17" t="s">
        <v>83</v>
      </c>
      <c r="BK169" s="181">
        <f>ROUND(I169*H169,2)</f>
        <v>0</v>
      </c>
      <c r="BL169" s="17" t="s">
        <v>134</v>
      </c>
      <c r="BM169" s="180" t="s">
        <v>324</v>
      </c>
    </row>
    <row r="170" spans="2:51" s="13" customFormat="1" ht="11.25">
      <c r="B170" s="182"/>
      <c r="C170" s="183"/>
      <c r="D170" s="184" t="s">
        <v>136</v>
      </c>
      <c r="E170" s="185" t="s">
        <v>19</v>
      </c>
      <c r="F170" s="186" t="s">
        <v>325</v>
      </c>
      <c r="G170" s="183"/>
      <c r="H170" s="187">
        <v>2.6</v>
      </c>
      <c r="I170" s="188"/>
      <c r="J170" s="183"/>
      <c r="K170" s="183"/>
      <c r="L170" s="189"/>
      <c r="M170" s="190"/>
      <c r="N170" s="191"/>
      <c r="O170" s="191"/>
      <c r="P170" s="191"/>
      <c r="Q170" s="191"/>
      <c r="R170" s="191"/>
      <c r="S170" s="191"/>
      <c r="T170" s="192"/>
      <c r="AT170" s="193" t="s">
        <v>136</v>
      </c>
      <c r="AU170" s="193" t="s">
        <v>80</v>
      </c>
      <c r="AV170" s="13" t="s">
        <v>80</v>
      </c>
      <c r="AW170" s="13" t="s">
        <v>36</v>
      </c>
      <c r="AX170" s="13" t="s">
        <v>83</v>
      </c>
      <c r="AY170" s="193" t="s">
        <v>127</v>
      </c>
    </row>
    <row r="171" spans="1:65" s="2" customFormat="1" ht="24">
      <c r="A171" s="34"/>
      <c r="B171" s="35"/>
      <c r="C171" s="169" t="s">
        <v>326</v>
      </c>
      <c r="D171" s="169" t="s">
        <v>129</v>
      </c>
      <c r="E171" s="170" t="s">
        <v>327</v>
      </c>
      <c r="F171" s="171" t="s">
        <v>328</v>
      </c>
      <c r="G171" s="172" t="s">
        <v>132</v>
      </c>
      <c r="H171" s="173">
        <v>1.8</v>
      </c>
      <c r="I171" s="174"/>
      <c r="J171" s="175">
        <f>ROUND(I171*H171,2)</f>
        <v>0</v>
      </c>
      <c r="K171" s="171" t="s">
        <v>133</v>
      </c>
      <c r="L171" s="39"/>
      <c r="M171" s="176" t="s">
        <v>19</v>
      </c>
      <c r="N171" s="177" t="s">
        <v>46</v>
      </c>
      <c r="O171" s="64"/>
      <c r="P171" s="178">
        <f>O171*H171</f>
        <v>0</v>
      </c>
      <c r="Q171" s="178">
        <v>0</v>
      </c>
      <c r="R171" s="178">
        <f>Q171*H171</f>
        <v>0</v>
      </c>
      <c r="S171" s="178">
        <v>0.076</v>
      </c>
      <c r="T171" s="179">
        <f>S171*H171</f>
        <v>0.1368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0" t="s">
        <v>134</v>
      </c>
      <c r="AT171" s="180" t="s">
        <v>129</v>
      </c>
      <c r="AU171" s="180" t="s">
        <v>80</v>
      </c>
      <c r="AY171" s="17" t="s">
        <v>127</v>
      </c>
      <c r="BE171" s="181">
        <f>IF(N171="základní",J171,0)</f>
        <v>0</v>
      </c>
      <c r="BF171" s="181">
        <f>IF(N171="snížená",J171,0)</f>
        <v>0</v>
      </c>
      <c r="BG171" s="181">
        <f>IF(N171="zákl. přenesená",J171,0)</f>
        <v>0</v>
      </c>
      <c r="BH171" s="181">
        <f>IF(N171="sníž. přenesená",J171,0)</f>
        <v>0</v>
      </c>
      <c r="BI171" s="181">
        <f>IF(N171="nulová",J171,0)</f>
        <v>0</v>
      </c>
      <c r="BJ171" s="17" t="s">
        <v>83</v>
      </c>
      <c r="BK171" s="181">
        <f>ROUND(I171*H171,2)</f>
        <v>0</v>
      </c>
      <c r="BL171" s="17" t="s">
        <v>134</v>
      </c>
      <c r="BM171" s="180" t="s">
        <v>329</v>
      </c>
    </row>
    <row r="172" spans="2:51" s="13" customFormat="1" ht="11.25">
      <c r="B172" s="182"/>
      <c r="C172" s="183"/>
      <c r="D172" s="184" t="s">
        <v>136</v>
      </c>
      <c r="E172" s="185" t="s">
        <v>19</v>
      </c>
      <c r="F172" s="186" t="s">
        <v>330</v>
      </c>
      <c r="G172" s="183"/>
      <c r="H172" s="187">
        <v>1.8</v>
      </c>
      <c r="I172" s="188"/>
      <c r="J172" s="183"/>
      <c r="K172" s="183"/>
      <c r="L172" s="189"/>
      <c r="M172" s="190"/>
      <c r="N172" s="191"/>
      <c r="O172" s="191"/>
      <c r="P172" s="191"/>
      <c r="Q172" s="191"/>
      <c r="R172" s="191"/>
      <c r="S172" s="191"/>
      <c r="T172" s="192"/>
      <c r="AT172" s="193" t="s">
        <v>136</v>
      </c>
      <c r="AU172" s="193" t="s">
        <v>80</v>
      </c>
      <c r="AV172" s="13" t="s">
        <v>80</v>
      </c>
      <c r="AW172" s="13" t="s">
        <v>36</v>
      </c>
      <c r="AX172" s="13" t="s">
        <v>83</v>
      </c>
      <c r="AY172" s="193" t="s">
        <v>127</v>
      </c>
    </row>
    <row r="173" spans="1:65" s="2" customFormat="1" ht="24">
      <c r="A173" s="34"/>
      <c r="B173" s="35"/>
      <c r="C173" s="169" t="s">
        <v>331</v>
      </c>
      <c r="D173" s="169" t="s">
        <v>129</v>
      </c>
      <c r="E173" s="170" t="s">
        <v>332</v>
      </c>
      <c r="F173" s="171" t="s">
        <v>333</v>
      </c>
      <c r="G173" s="172" t="s">
        <v>236</v>
      </c>
      <c r="H173" s="173">
        <v>1</v>
      </c>
      <c r="I173" s="174"/>
      <c r="J173" s="175">
        <f>ROUND(I173*H173,2)</f>
        <v>0</v>
      </c>
      <c r="K173" s="171" t="s">
        <v>133</v>
      </c>
      <c r="L173" s="39"/>
      <c r="M173" s="176" t="s">
        <v>19</v>
      </c>
      <c r="N173" s="177" t="s">
        <v>46</v>
      </c>
      <c r="O173" s="64"/>
      <c r="P173" s="178">
        <f>O173*H173</f>
        <v>0</v>
      </c>
      <c r="Q173" s="178">
        <v>0</v>
      </c>
      <c r="R173" s="178">
        <f>Q173*H173</f>
        <v>0</v>
      </c>
      <c r="S173" s="178">
        <v>0.138</v>
      </c>
      <c r="T173" s="179">
        <f>S173*H173</f>
        <v>0.138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0" t="s">
        <v>134</v>
      </c>
      <c r="AT173" s="180" t="s">
        <v>129</v>
      </c>
      <c r="AU173" s="180" t="s">
        <v>80</v>
      </c>
      <c r="AY173" s="17" t="s">
        <v>127</v>
      </c>
      <c r="BE173" s="181">
        <f>IF(N173="základní",J173,0)</f>
        <v>0</v>
      </c>
      <c r="BF173" s="181">
        <f>IF(N173="snížená",J173,0)</f>
        <v>0</v>
      </c>
      <c r="BG173" s="181">
        <f>IF(N173="zákl. přenesená",J173,0)</f>
        <v>0</v>
      </c>
      <c r="BH173" s="181">
        <f>IF(N173="sníž. přenesená",J173,0)</f>
        <v>0</v>
      </c>
      <c r="BI173" s="181">
        <f>IF(N173="nulová",J173,0)</f>
        <v>0</v>
      </c>
      <c r="BJ173" s="17" t="s">
        <v>83</v>
      </c>
      <c r="BK173" s="181">
        <f>ROUND(I173*H173,2)</f>
        <v>0</v>
      </c>
      <c r="BL173" s="17" t="s">
        <v>134</v>
      </c>
      <c r="BM173" s="180" t="s">
        <v>334</v>
      </c>
    </row>
    <row r="174" spans="1:47" s="2" customFormat="1" ht="19.5">
      <c r="A174" s="34"/>
      <c r="B174" s="35"/>
      <c r="C174" s="36"/>
      <c r="D174" s="184" t="s">
        <v>335</v>
      </c>
      <c r="E174" s="36"/>
      <c r="F174" s="215" t="s">
        <v>336</v>
      </c>
      <c r="G174" s="36"/>
      <c r="H174" s="36"/>
      <c r="I174" s="216"/>
      <c r="J174" s="36"/>
      <c r="K174" s="36"/>
      <c r="L174" s="39"/>
      <c r="M174" s="217"/>
      <c r="N174" s="218"/>
      <c r="O174" s="64"/>
      <c r="P174" s="64"/>
      <c r="Q174" s="64"/>
      <c r="R174" s="64"/>
      <c r="S174" s="64"/>
      <c r="T174" s="65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335</v>
      </c>
      <c r="AU174" s="17" t="s">
        <v>80</v>
      </c>
    </row>
    <row r="175" spans="1:65" s="2" customFormat="1" ht="24">
      <c r="A175" s="34"/>
      <c r="B175" s="35"/>
      <c r="C175" s="169" t="s">
        <v>337</v>
      </c>
      <c r="D175" s="169" t="s">
        <v>129</v>
      </c>
      <c r="E175" s="170" t="s">
        <v>338</v>
      </c>
      <c r="F175" s="171" t="s">
        <v>339</v>
      </c>
      <c r="G175" s="172" t="s">
        <v>160</v>
      </c>
      <c r="H175" s="173">
        <v>0.684</v>
      </c>
      <c r="I175" s="174"/>
      <c r="J175" s="175">
        <f>ROUND(I175*H175,2)</f>
        <v>0</v>
      </c>
      <c r="K175" s="171" t="s">
        <v>133</v>
      </c>
      <c r="L175" s="39"/>
      <c r="M175" s="176" t="s">
        <v>19</v>
      </c>
      <c r="N175" s="177" t="s">
        <v>46</v>
      </c>
      <c r="O175" s="64"/>
      <c r="P175" s="178">
        <f>O175*H175</f>
        <v>0</v>
      </c>
      <c r="Q175" s="178">
        <v>0</v>
      </c>
      <c r="R175" s="178">
        <f>Q175*H175</f>
        <v>0</v>
      </c>
      <c r="S175" s="178">
        <v>1.8</v>
      </c>
      <c r="T175" s="179">
        <f>S175*H175</f>
        <v>1.2312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0" t="s">
        <v>134</v>
      </c>
      <c r="AT175" s="180" t="s">
        <v>129</v>
      </c>
      <c r="AU175" s="180" t="s">
        <v>80</v>
      </c>
      <c r="AY175" s="17" t="s">
        <v>127</v>
      </c>
      <c r="BE175" s="181">
        <f>IF(N175="základní",J175,0)</f>
        <v>0</v>
      </c>
      <c r="BF175" s="181">
        <f>IF(N175="snížená",J175,0)</f>
        <v>0</v>
      </c>
      <c r="BG175" s="181">
        <f>IF(N175="zákl. přenesená",J175,0)</f>
        <v>0</v>
      </c>
      <c r="BH175" s="181">
        <f>IF(N175="sníž. přenesená",J175,0)</f>
        <v>0</v>
      </c>
      <c r="BI175" s="181">
        <f>IF(N175="nulová",J175,0)</f>
        <v>0</v>
      </c>
      <c r="BJ175" s="17" t="s">
        <v>83</v>
      </c>
      <c r="BK175" s="181">
        <f>ROUND(I175*H175,2)</f>
        <v>0</v>
      </c>
      <c r="BL175" s="17" t="s">
        <v>134</v>
      </c>
      <c r="BM175" s="180" t="s">
        <v>340</v>
      </c>
    </row>
    <row r="176" spans="2:51" s="13" customFormat="1" ht="11.25">
      <c r="B176" s="182"/>
      <c r="C176" s="183"/>
      <c r="D176" s="184" t="s">
        <v>136</v>
      </c>
      <c r="E176" s="185" t="s">
        <v>19</v>
      </c>
      <c r="F176" s="186" t="s">
        <v>341</v>
      </c>
      <c r="G176" s="183"/>
      <c r="H176" s="187">
        <v>0.684</v>
      </c>
      <c r="I176" s="188"/>
      <c r="J176" s="183"/>
      <c r="K176" s="183"/>
      <c r="L176" s="189"/>
      <c r="M176" s="190"/>
      <c r="N176" s="191"/>
      <c r="O176" s="191"/>
      <c r="P176" s="191"/>
      <c r="Q176" s="191"/>
      <c r="R176" s="191"/>
      <c r="S176" s="191"/>
      <c r="T176" s="192"/>
      <c r="AT176" s="193" t="s">
        <v>136</v>
      </c>
      <c r="AU176" s="193" t="s">
        <v>80</v>
      </c>
      <c r="AV176" s="13" t="s">
        <v>80</v>
      </c>
      <c r="AW176" s="13" t="s">
        <v>36</v>
      </c>
      <c r="AX176" s="13" t="s">
        <v>83</v>
      </c>
      <c r="AY176" s="193" t="s">
        <v>127</v>
      </c>
    </row>
    <row r="177" spans="1:65" s="2" customFormat="1" ht="24">
      <c r="A177" s="34"/>
      <c r="B177" s="35"/>
      <c r="C177" s="169" t="s">
        <v>342</v>
      </c>
      <c r="D177" s="169" t="s">
        <v>129</v>
      </c>
      <c r="E177" s="170" t="s">
        <v>343</v>
      </c>
      <c r="F177" s="171" t="s">
        <v>344</v>
      </c>
      <c r="G177" s="172" t="s">
        <v>144</v>
      </c>
      <c r="H177" s="173">
        <v>10.4</v>
      </c>
      <c r="I177" s="174"/>
      <c r="J177" s="175">
        <f>ROUND(I177*H177,2)</f>
        <v>0</v>
      </c>
      <c r="K177" s="171" t="s">
        <v>133</v>
      </c>
      <c r="L177" s="39"/>
      <c r="M177" s="176" t="s">
        <v>19</v>
      </c>
      <c r="N177" s="177" t="s">
        <v>46</v>
      </c>
      <c r="O177" s="64"/>
      <c r="P177" s="178">
        <f>O177*H177</f>
        <v>0</v>
      </c>
      <c r="Q177" s="178">
        <v>0.00067</v>
      </c>
      <c r="R177" s="178">
        <f>Q177*H177</f>
        <v>0.006968</v>
      </c>
      <c r="S177" s="178">
        <v>0.02</v>
      </c>
      <c r="T177" s="179">
        <f>S177*H177</f>
        <v>0.20800000000000002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0" t="s">
        <v>134</v>
      </c>
      <c r="AT177" s="180" t="s">
        <v>129</v>
      </c>
      <c r="AU177" s="180" t="s">
        <v>80</v>
      </c>
      <c r="AY177" s="17" t="s">
        <v>127</v>
      </c>
      <c r="BE177" s="181">
        <f>IF(N177="základní",J177,0)</f>
        <v>0</v>
      </c>
      <c r="BF177" s="181">
        <f>IF(N177="snížená",J177,0)</f>
        <v>0</v>
      </c>
      <c r="BG177" s="181">
        <f>IF(N177="zákl. přenesená",J177,0)</f>
        <v>0</v>
      </c>
      <c r="BH177" s="181">
        <f>IF(N177="sníž. přenesená",J177,0)</f>
        <v>0</v>
      </c>
      <c r="BI177" s="181">
        <f>IF(N177="nulová",J177,0)</f>
        <v>0</v>
      </c>
      <c r="BJ177" s="17" t="s">
        <v>83</v>
      </c>
      <c r="BK177" s="181">
        <f>ROUND(I177*H177,2)</f>
        <v>0</v>
      </c>
      <c r="BL177" s="17" t="s">
        <v>134</v>
      </c>
      <c r="BM177" s="180" t="s">
        <v>345</v>
      </c>
    </row>
    <row r="178" spans="2:51" s="13" customFormat="1" ht="11.25">
      <c r="B178" s="182"/>
      <c r="C178" s="183"/>
      <c r="D178" s="184" t="s">
        <v>136</v>
      </c>
      <c r="E178" s="185" t="s">
        <v>19</v>
      </c>
      <c r="F178" s="186" t="s">
        <v>346</v>
      </c>
      <c r="G178" s="183"/>
      <c r="H178" s="187">
        <v>10.4</v>
      </c>
      <c r="I178" s="188"/>
      <c r="J178" s="183"/>
      <c r="K178" s="183"/>
      <c r="L178" s="189"/>
      <c r="M178" s="190"/>
      <c r="N178" s="191"/>
      <c r="O178" s="191"/>
      <c r="P178" s="191"/>
      <c r="Q178" s="191"/>
      <c r="R178" s="191"/>
      <c r="S178" s="191"/>
      <c r="T178" s="192"/>
      <c r="AT178" s="193" t="s">
        <v>136</v>
      </c>
      <c r="AU178" s="193" t="s">
        <v>80</v>
      </c>
      <c r="AV178" s="13" t="s">
        <v>80</v>
      </c>
      <c r="AW178" s="13" t="s">
        <v>36</v>
      </c>
      <c r="AX178" s="13" t="s">
        <v>83</v>
      </c>
      <c r="AY178" s="193" t="s">
        <v>127</v>
      </c>
    </row>
    <row r="179" spans="2:63" s="12" customFormat="1" ht="22.9" customHeight="1">
      <c r="B179" s="153"/>
      <c r="C179" s="154"/>
      <c r="D179" s="155" t="s">
        <v>74</v>
      </c>
      <c r="E179" s="167" t="s">
        <v>347</v>
      </c>
      <c r="F179" s="167" t="s">
        <v>348</v>
      </c>
      <c r="G179" s="154"/>
      <c r="H179" s="154"/>
      <c r="I179" s="157"/>
      <c r="J179" s="168">
        <f>BK179</f>
        <v>0</v>
      </c>
      <c r="K179" s="154"/>
      <c r="L179" s="159"/>
      <c r="M179" s="160"/>
      <c r="N179" s="161"/>
      <c r="O179" s="161"/>
      <c r="P179" s="162">
        <f>SUM(P180:P186)</f>
        <v>0</v>
      </c>
      <c r="Q179" s="161"/>
      <c r="R179" s="162">
        <f>SUM(R180:R186)</f>
        <v>0</v>
      </c>
      <c r="S179" s="161"/>
      <c r="T179" s="163">
        <f>SUM(T180:T186)</f>
        <v>0</v>
      </c>
      <c r="AR179" s="164" t="s">
        <v>83</v>
      </c>
      <c r="AT179" s="165" t="s">
        <v>74</v>
      </c>
      <c r="AU179" s="165" t="s">
        <v>83</v>
      </c>
      <c r="AY179" s="164" t="s">
        <v>127</v>
      </c>
      <c r="BK179" s="166">
        <f>SUM(BK180:BK186)</f>
        <v>0</v>
      </c>
    </row>
    <row r="180" spans="1:65" s="2" customFormat="1" ht="24">
      <c r="A180" s="34"/>
      <c r="B180" s="35"/>
      <c r="C180" s="169" t="s">
        <v>349</v>
      </c>
      <c r="D180" s="169" t="s">
        <v>129</v>
      </c>
      <c r="E180" s="170" t="s">
        <v>350</v>
      </c>
      <c r="F180" s="171" t="s">
        <v>351</v>
      </c>
      <c r="G180" s="172" t="s">
        <v>188</v>
      </c>
      <c r="H180" s="173">
        <v>4.442</v>
      </c>
      <c r="I180" s="174"/>
      <c r="J180" s="175">
        <f>ROUND(I180*H180,2)</f>
        <v>0</v>
      </c>
      <c r="K180" s="171" t="s">
        <v>133</v>
      </c>
      <c r="L180" s="39"/>
      <c r="M180" s="176" t="s">
        <v>19</v>
      </c>
      <c r="N180" s="177" t="s">
        <v>46</v>
      </c>
      <c r="O180" s="64"/>
      <c r="P180" s="178">
        <f>O180*H180</f>
        <v>0</v>
      </c>
      <c r="Q180" s="178">
        <v>0</v>
      </c>
      <c r="R180" s="178">
        <f>Q180*H180</f>
        <v>0</v>
      </c>
      <c r="S180" s="178">
        <v>0</v>
      </c>
      <c r="T180" s="179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0" t="s">
        <v>134</v>
      </c>
      <c r="AT180" s="180" t="s">
        <v>129</v>
      </c>
      <c r="AU180" s="180" t="s">
        <v>80</v>
      </c>
      <c r="AY180" s="17" t="s">
        <v>127</v>
      </c>
      <c r="BE180" s="181">
        <f>IF(N180="základní",J180,0)</f>
        <v>0</v>
      </c>
      <c r="BF180" s="181">
        <f>IF(N180="snížená",J180,0)</f>
        <v>0</v>
      </c>
      <c r="BG180" s="181">
        <f>IF(N180="zákl. přenesená",J180,0)</f>
        <v>0</v>
      </c>
      <c r="BH180" s="181">
        <f>IF(N180="sníž. přenesená",J180,0)</f>
        <v>0</v>
      </c>
      <c r="BI180" s="181">
        <f>IF(N180="nulová",J180,0)</f>
        <v>0</v>
      </c>
      <c r="BJ180" s="17" t="s">
        <v>83</v>
      </c>
      <c r="BK180" s="181">
        <f>ROUND(I180*H180,2)</f>
        <v>0</v>
      </c>
      <c r="BL180" s="17" t="s">
        <v>134</v>
      </c>
      <c r="BM180" s="180" t="s">
        <v>352</v>
      </c>
    </row>
    <row r="181" spans="1:65" s="2" customFormat="1" ht="24">
      <c r="A181" s="34"/>
      <c r="B181" s="35"/>
      <c r="C181" s="169" t="s">
        <v>353</v>
      </c>
      <c r="D181" s="169" t="s">
        <v>129</v>
      </c>
      <c r="E181" s="170" t="s">
        <v>354</v>
      </c>
      <c r="F181" s="171" t="s">
        <v>355</v>
      </c>
      <c r="G181" s="172" t="s">
        <v>188</v>
      </c>
      <c r="H181" s="173">
        <v>62.188</v>
      </c>
      <c r="I181" s="174"/>
      <c r="J181" s="175">
        <f>ROUND(I181*H181,2)</f>
        <v>0</v>
      </c>
      <c r="K181" s="171" t="s">
        <v>133</v>
      </c>
      <c r="L181" s="39"/>
      <c r="M181" s="176" t="s">
        <v>19</v>
      </c>
      <c r="N181" s="177" t="s">
        <v>46</v>
      </c>
      <c r="O181" s="64"/>
      <c r="P181" s="178">
        <f>O181*H181</f>
        <v>0</v>
      </c>
      <c r="Q181" s="178">
        <v>0</v>
      </c>
      <c r="R181" s="178">
        <f>Q181*H181</f>
        <v>0</v>
      </c>
      <c r="S181" s="178">
        <v>0</v>
      </c>
      <c r="T181" s="179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0" t="s">
        <v>134</v>
      </c>
      <c r="AT181" s="180" t="s">
        <v>129</v>
      </c>
      <c r="AU181" s="180" t="s">
        <v>80</v>
      </c>
      <c r="AY181" s="17" t="s">
        <v>127</v>
      </c>
      <c r="BE181" s="181">
        <f>IF(N181="základní",J181,0)</f>
        <v>0</v>
      </c>
      <c r="BF181" s="181">
        <f>IF(N181="snížená",J181,0)</f>
        <v>0</v>
      </c>
      <c r="BG181" s="181">
        <f>IF(N181="zákl. přenesená",J181,0)</f>
        <v>0</v>
      </c>
      <c r="BH181" s="181">
        <f>IF(N181="sníž. přenesená",J181,0)</f>
        <v>0</v>
      </c>
      <c r="BI181" s="181">
        <f>IF(N181="nulová",J181,0)</f>
        <v>0</v>
      </c>
      <c r="BJ181" s="17" t="s">
        <v>83</v>
      </c>
      <c r="BK181" s="181">
        <f>ROUND(I181*H181,2)</f>
        <v>0</v>
      </c>
      <c r="BL181" s="17" t="s">
        <v>134</v>
      </c>
      <c r="BM181" s="180" t="s">
        <v>356</v>
      </c>
    </row>
    <row r="182" spans="2:51" s="13" customFormat="1" ht="11.25">
      <c r="B182" s="182"/>
      <c r="C182" s="183"/>
      <c r="D182" s="184" t="s">
        <v>136</v>
      </c>
      <c r="E182" s="183"/>
      <c r="F182" s="186" t="s">
        <v>357</v>
      </c>
      <c r="G182" s="183"/>
      <c r="H182" s="187">
        <v>62.188</v>
      </c>
      <c r="I182" s="188"/>
      <c r="J182" s="183"/>
      <c r="K182" s="183"/>
      <c r="L182" s="189"/>
      <c r="M182" s="190"/>
      <c r="N182" s="191"/>
      <c r="O182" s="191"/>
      <c r="P182" s="191"/>
      <c r="Q182" s="191"/>
      <c r="R182" s="191"/>
      <c r="S182" s="191"/>
      <c r="T182" s="192"/>
      <c r="AT182" s="193" t="s">
        <v>136</v>
      </c>
      <c r="AU182" s="193" t="s">
        <v>80</v>
      </c>
      <c r="AV182" s="13" t="s">
        <v>80</v>
      </c>
      <c r="AW182" s="13" t="s">
        <v>4</v>
      </c>
      <c r="AX182" s="13" t="s">
        <v>83</v>
      </c>
      <c r="AY182" s="193" t="s">
        <v>127</v>
      </c>
    </row>
    <row r="183" spans="1:65" s="2" customFormat="1" ht="16.5" customHeight="1">
      <c r="A183" s="34"/>
      <c r="B183" s="35"/>
      <c r="C183" s="169" t="s">
        <v>358</v>
      </c>
      <c r="D183" s="169" t="s">
        <v>129</v>
      </c>
      <c r="E183" s="170" t="s">
        <v>359</v>
      </c>
      <c r="F183" s="171" t="s">
        <v>360</v>
      </c>
      <c r="G183" s="172" t="s">
        <v>188</v>
      </c>
      <c r="H183" s="173">
        <v>4.442</v>
      </c>
      <c r="I183" s="174"/>
      <c r="J183" s="175">
        <f>ROUND(I183*H183,2)</f>
        <v>0</v>
      </c>
      <c r="K183" s="171" t="s">
        <v>133</v>
      </c>
      <c r="L183" s="39"/>
      <c r="M183" s="176" t="s">
        <v>19</v>
      </c>
      <c r="N183" s="177" t="s">
        <v>46</v>
      </c>
      <c r="O183" s="64"/>
      <c r="P183" s="178">
        <f>O183*H183</f>
        <v>0</v>
      </c>
      <c r="Q183" s="178">
        <v>0</v>
      </c>
      <c r="R183" s="178">
        <f>Q183*H183</f>
        <v>0</v>
      </c>
      <c r="S183" s="178">
        <v>0</v>
      </c>
      <c r="T183" s="179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0" t="s">
        <v>134</v>
      </c>
      <c r="AT183" s="180" t="s">
        <v>129</v>
      </c>
      <c r="AU183" s="180" t="s">
        <v>80</v>
      </c>
      <c r="AY183" s="17" t="s">
        <v>127</v>
      </c>
      <c r="BE183" s="181">
        <f>IF(N183="základní",J183,0)</f>
        <v>0</v>
      </c>
      <c r="BF183" s="181">
        <f>IF(N183="snížená",J183,0)</f>
        <v>0</v>
      </c>
      <c r="BG183" s="181">
        <f>IF(N183="zákl. přenesená",J183,0)</f>
        <v>0</v>
      </c>
      <c r="BH183" s="181">
        <f>IF(N183="sníž. přenesená",J183,0)</f>
        <v>0</v>
      </c>
      <c r="BI183" s="181">
        <f>IF(N183="nulová",J183,0)</f>
        <v>0</v>
      </c>
      <c r="BJ183" s="17" t="s">
        <v>83</v>
      </c>
      <c r="BK183" s="181">
        <f>ROUND(I183*H183,2)</f>
        <v>0</v>
      </c>
      <c r="BL183" s="17" t="s">
        <v>134</v>
      </c>
      <c r="BM183" s="180" t="s">
        <v>361</v>
      </c>
    </row>
    <row r="184" spans="1:65" s="2" customFormat="1" ht="16.5" customHeight="1">
      <c r="A184" s="34"/>
      <c r="B184" s="35"/>
      <c r="C184" s="205" t="s">
        <v>362</v>
      </c>
      <c r="D184" s="205" t="s">
        <v>185</v>
      </c>
      <c r="E184" s="206" t="s">
        <v>363</v>
      </c>
      <c r="F184" s="207" t="s">
        <v>364</v>
      </c>
      <c r="G184" s="208" t="s">
        <v>188</v>
      </c>
      <c r="H184" s="209">
        <v>2.474</v>
      </c>
      <c r="I184" s="210"/>
      <c r="J184" s="211">
        <f>ROUND(I184*H184,2)</f>
        <v>0</v>
      </c>
      <c r="K184" s="207" t="s">
        <v>133</v>
      </c>
      <c r="L184" s="212"/>
      <c r="M184" s="213" t="s">
        <v>19</v>
      </c>
      <c r="N184" s="214" t="s">
        <v>46</v>
      </c>
      <c r="O184" s="64"/>
      <c r="P184" s="178">
        <f>O184*H184</f>
        <v>0</v>
      </c>
      <c r="Q184" s="178">
        <v>0</v>
      </c>
      <c r="R184" s="178">
        <f>Q184*H184</f>
        <v>0</v>
      </c>
      <c r="S184" s="178">
        <v>0</v>
      </c>
      <c r="T184" s="179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0" t="s">
        <v>163</v>
      </c>
      <c r="AT184" s="180" t="s">
        <v>185</v>
      </c>
      <c r="AU184" s="180" t="s">
        <v>80</v>
      </c>
      <c r="AY184" s="17" t="s">
        <v>127</v>
      </c>
      <c r="BE184" s="181">
        <f>IF(N184="základní",J184,0)</f>
        <v>0</v>
      </c>
      <c r="BF184" s="181">
        <f>IF(N184="snížená",J184,0)</f>
        <v>0</v>
      </c>
      <c r="BG184" s="181">
        <f>IF(N184="zákl. přenesená",J184,0)</f>
        <v>0</v>
      </c>
      <c r="BH184" s="181">
        <f>IF(N184="sníž. přenesená",J184,0)</f>
        <v>0</v>
      </c>
      <c r="BI184" s="181">
        <f>IF(N184="nulová",J184,0)</f>
        <v>0</v>
      </c>
      <c r="BJ184" s="17" t="s">
        <v>83</v>
      </c>
      <c r="BK184" s="181">
        <f>ROUND(I184*H184,2)</f>
        <v>0</v>
      </c>
      <c r="BL184" s="17" t="s">
        <v>134</v>
      </c>
      <c r="BM184" s="180" t="s">
        <v>365</v>
      </c>
    </row>
    <row r="185" spans="1:65" s="2" customFormat="1" ht="16.5" customHeight="1">
      <c r="A185" s="34"/>
      <c r="B185" s="35"/>
      <c r="C185" s="205" t="s">
        <v>366</v>
      </c>
      <c r="D185" s="205" t="s">
        <v>185</v>
      </c>
      <c r="E185" s="206" t="s">
        <v>367</v>
      </c>
      <c r="F185" s="207" t="s">
        <v>368</v>
      </c>
      <c r="G185" s="208" t="s">
        <v>188</v>
      </c>
      <c r="H185" s="209">
        <v>1.44</v>
      </c>
      <c r="I185" s="210"/>
      <c r="J185" s="211">
        <f>ROUND(I185*H185,2)</f>
        <v>0</v>
      </c>
      <c r="K185" s="207" t="s">
        <v>133</v>
      </c>
      <c r="L185" s="212"/>
      <c r="M185" s="213" t="s">
        <v>19</v>
      </c>
      <c r="N185" s="214" t="s">
        <v>46</v>
      </c>
      <c r="O185" s="64"/>
      <c r="P185" s="178">
        <f>O185*H185</f>
        <v>0</v>
      </c>
      <c r="Q185" s="178">
        <v>0</v>
      </c>
      <c r="R185" s="178">
        <f>Q185*H185</f>
        <v>0</v>
      </c>
      <c r="S185" s="178">
        <v>0</v>
      </c>
      <c r="T185" s="179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0" t="s">
        <v>163</v>
      </c>
      <c r="AT185" s="180" t="s">
        <v>185</v>
      </c>
      <c r="AU185" s="180" t="s">
        <v>80</v>
      </c>
      <c r="AY185" s="17" t="s">
        <v>127</v>
      </c>
      <c r="BE185" s="181">
        <f>IF(N185="základní",J185,0)</f>
        <v>0</v>
      </c>
      <c r="BF185" s="181">
        <f>IF(N185="snížená",J185,0)</f>
        <v>0</v>
      </c>
      <c r="BG185" s="181">
        <f>IF(N185="zákl. přenesená",J185,0)</f>
        <v>0</v>
      </c>
      <c r="BH185" s="181">
        <f>IF(N185="sníž. přenesená",J185,0)</f>
        <v>0</v>
      </c>
      <c r="BI185" s="181">
        <f>IF(N185="nulová",J185,0)</f>
        <v>0</v>
      </c>
      <c r="BJ185" s="17" t="s">
        <v>83</v>
      </c>
      <c r="BK185" s="181">
        <f>ROUND(I185*H185,2)</f>
        <v>0</v>
      </c>
      <c r="BL185" s="17" t="s">
        <v>134</v>
      </c>
      <c r="BM185" s="180" t="s">
        <v>369</v>
      </c>
    </row>
    <row r="186" spans="1:65" s="2" customFormat="1" ht="16.5" customHeight="1">
      <c r="A186" s="34"/>
      <c r="B186" s="35"/>
      <c r="C186" s="205" t="s">
        <v>370</v>
      </c>
      <c r="D186" s="205" t="s">
        <v>185</v>
      </c>
      <c r="E186" s="206" t="s">
        <v>371</v>
      </c>
      <c r="F186" s="207" t="s">
        <v>372</v>
      </c>
      <c r="G186" s="208" t="s">
        <v>188</v>
      </c>
      <c r="H186" s="209">
        <v>0.528</v>
      </c>
      <c r="I186" s="210"/>
      <c r="J186" s="211">
        <f>ROUND(I186*H186,2)</f>
        <v>0</v>
      </c>
      <c r="K186" s="207" t="s">
        <v>133</v>
      </c>
      <c r="L186" s="212"/>
      <c r="M186" s="213" t="s">
        <v>19</v>
      </c>
      <c r="N186" s="214" t="s">
        <v>46</v>
      </c>
      <c r="O186" s="64"/>
      <c r="P186" s="178">
        <f>O186*H186</f>
        <v>0</v>
      </c>
      <c r="Q186" s="178">
        <v>0</v>
      </c>
      <c r="R186" s="178">
        <f>Q186*H186</f>
        <v>0</v>
      </c>
      <c r="S186" s="178">
        <v>0</v>
      </c>
      <c r="T186" s="179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0" t="s">
        <v>163</v>
      </c>
      <c r="AT186" s="180" t="s">
        <v>185</v>
      </c>
      <c r="AU186" s="180" t="s">
        <v>80</v>
      </c>
      <c r="AY186" s="17" t="s">
        <v>127</v>
      </c>
      <c r="BE186" s="181">
        <f>IF(N186="základní",J186,0)</f>
        <v>0</v>
      </c>
      <c r="BF186" s="181">
        <f>IF(N186="snížená",J186,0)</f>
        <v>0</v>
      </c>
      <c r="BG186" s="181">
        <f>IF(N186="zákl. přenesená",J186,0)</f>
        <v>0</v>
      </c>
      <c r="BH186" s="181">
        <f>IF(N186="sníž. přenesená",J186,0)</f>
        <v>0</v>
      </c>
      <c r="BI186" s="181">
        <f>IF(N186="nulová",J186,0)</f>
        <v>0</v>
      </c>
      <c r="BJ186" s="17" t="s">
        <v>83</v>
      </c>
      <c r="BK186" s="181">
        <f>ROUND(I186*H186,2)</f>
        <v>0</v>
      </c>
      <c r="BL186" s="17" t="s">
        <v>134</v>
      </c>
      <c r="BM186" s="180" t="s">
        <v>373</v>
      </c>
    </row>
    <row r="187" spans="2:63" s="12" customFormat="1" ht="22.9" customHeight="1">
      <c r="B187" s="153"/>
      <c r="C187" s="154"/>
      <c r="D187" s="155" t="s">
        <v>74</v>
      </c>
      <c r="E187" s="167" t="s">
        <v>374</v>
      </c>
      <c r="F187" s="167" t="s">
        <v>375</v>
      </c>
      <c r="G187" s="154"/>
      <c r="H187" s="154"/>
      <c r="I187" s="157"/>
      <c r="J187" s="168">
        <f>BK187</f>
        <v>0</v>
      </c>
      <c r="K187" s="154"/>
      <c r="L187" s="159"/>
      <c r="M187" s="160"/>
      <c r="N187" s="161"/>
      <c r="O187" s="161"/>
      <c r="P187" s="162">
        <f>P188</f>
        <v>0</v>
      </c>
      <c r="Q187" s="161"/>
      <c r="R187" s="162">
        <f>R188</f>
        <v>0</v>
      </c>
      <c r="S187" s="161"/>
      <c r="T187" s="163">
        <f>T188</f>
        <v>0</v>
      </c>
      <c r="AR187" s="164" t="s">
        <v>83</v>
      </c>
      <c r="AT187" s="165" t="s">
        <v>74</v>
      </c>
      <c r="AU187" s="165" t="s">
        <v>83</v>
      </c>
      <c r="AY187" s="164" t="s">
        <v>127</v>
      </c>
      <c r="BK187" s="166">
        <f>BK188</f>
        <v>0</v>
      </c>
    </row>
    <row r="188" spans="1:65" s="2" customFormat="1" ht="33" customHeight="1">
      <c r="A188" s="34"/>
      <c r="B188" s="35"/>
      <c r="C188" s="169" t="s">
        <v>376</v>
      </c>
      <c r="D188" s="169" t="s">
        <v>129</v>
      </c>
      <c r="E188" s="170" t="s">
        <v>377</v>
      </c>
      <c r="F188" s="171" t="s">
        <v>378</v>
      </c>
      <c r="G188" s="172" t="s">
        <v>188</v>
      </c>
      <c r="H188" s="173">
        <v>5.036</v>
      </c>
      <c r="I188" s="174"/>
      <c r="J188" s="175">
        <f>ROUND(I188*H188,2)</f>
        <v>0</v>
      </c>
      <c r="K188" s="171" t="s">
        <v>133</v>
      </c>
      <c r="L188" s="39"/>
      <c r="M188" s="176" t="s">
        <v>19</v>
      </c>
      <c r="N188" s="177" t="s">
        <v>46</v>
      </c>
      <c r="O188" s="64"/>
      <c r="P188" s="178">
        <f>O188*H188</f>
        <v>0</v>
      </c>
      <c r="Q188" s="178">
        <v>0</v>
      </c>
      <c r="R188" s="178">
        <f>Q188*H188</f>
        <v>0</v>
      </c>
      <c r="S188" s="178">
        <v>0</v>
      </c>
      <c r="T188" s="179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0" t="s">
        <v>134</v>
      </c>
      <c r="AT188" s="180" t="s">
        <v>129</v>
      </c>
      <c r="AU188" s="180" t="s">
        <v>80</v>
      </c>
      <c r="AY188" s="17" t="s">
        <v>127</v>
      </c>
      <c r="BE188" s="181">
        <f>IF(N188="základní",J188,0)</f>
        <v>0</v>
      </c>
      <c r="BF188" s="181">
        <f>IF(N188="snížená",J188,0)</f>
        <v>0</v>
      </c>
      <c r="BG188" s="181">
        <f>IF(N188="zákl. přenesená",J188,0)</f>
        <v>0</v>
      </c>
      <c r="BH188" s="181">
        <f>IF(N188="sníž. přenesená",J188,0)</f>
        <v>0</v>
      </c>
      <c r="BI188" s="181">
        <f>IF(N188="nulová",J188,0)</f>
        <v>0</v>
      </c>
      <c r="BJ188" s="17" t="s">
        <v>83</v>
      </c>
      <c r="BK188" s="181">
        <f>ROUND(I188*H188,2)</f>
        <v>0</v>
      </c>
      <c r="BL188" s="17" t="s">
        <v>134</v>
      </c>
      <c r="BM188" s="180" t="s">
        <v>379</v>
      </c>
    </row>
    <row r="189" spans="2:63" s="12" customFormat="1" ht="25.9" customHeight="1">
      <c r="B189" s="153"/>
      <c r="C189" s="154"/>
      <c r="D189" s="155" t="s">
        <v>74</v>
      </c>
      <c r="E189" s="156" t="s">
        <v>380</v>
      </c>
      <c r="F189" s="156" t="s">
        <v>381</v>
      </c>
      <c r="G189" s="154"/>
      <c r="H189" s="154"/>
      <c r="I189" s="157"/>
      <c r="J189" s="158">
        <f>BK189</f>
        <v>0</v>
      </c>
      <c r="K189" s="154"/>
      <c r="L189" s="159"/>
      <c r="M189" s="160"/>
      <c r="N189" s="161"/>
      <c r="O189" s="161"/>
      <c r="P189" s="162">
        <f>P190+P197+P201+P215+P223+P228+P239</f>
        <v>0</v>
      </c>
      <c r="Q189" s="161"/>
      <c r="R189" s="162">
        <f>R190+R197+R201+R215+R223+R228+R239</f>
        <v>0.6408719900000001</v>
      </c>
      <c r="S189" s="161"/>
      <c r="T189" s="163">
        <f>T190+T197+T201+T215+T223+T228+T239</f>
        <v>0.0449929</v>
      </c>
      <c r="AR189" s="164" t="s">
        <v>80</v>
      </c>
      <c r="AT189" s="165" t="s">
        <v>74</v>
      </c>
      <c r="AU189" s="165" t="s">
        <v>75</v>
      </c>
      <c r="AY189" s="164" t="s">
        <v>127</v>
      </c>
      <c r="BK189" s="166">
        <f>BK190+BK197+BK201+BK215+BK223+BK228+BK239</f>
        <v>0</v>
      </c>
    </row>
    <row r="190" spans="2:63" s="12" customFormat="1" ht="22.9" customHeight="1">
      <c r="B190" s="153"/>
      <c r="C190" s="154"/>
      <c r="D190" s="155" t="s">
        <v>74</v>
      </c>
      <c r="E190" s="167" t="s">
        <v>382</v>
      </c>
      <c r="F190" s="167" t="s">
        <v>383</v>
      </c>
      <c r="G190" s="154"/>
      <c r="H190" s="154"/>
      <c r="I190" s="157"/>
      <c r="J190" s="168">
        <f>BK190</f>
        <v>0</v>
      </c>
      <c r="K190" s="154"/>
      <c r="L190" s="159"/>
      <c r="M190" s="160"/>
      <c r="N190" s="161"/>
      <c r="O190" s="161"/>
      <c r="P190" s="162">
        <f>SUM(P191:P196)</f>
        <v>0</v>
      </c>
      <c r="Q190" s="161"/>
      <c r="R190" s="162">
        <f>SUM(R191:R196)</f>
        <v>0.0115</v>
      </c>
      <c r="S190" s="161"/>
      <c r="T190" s="163">
        <f>SUM(T191:T196)</f>
        <v>0</v>
      </c>
      <c r="AR190" s="164" t="s">
        <v>80</v>
      </c>
      <c r="AT190" s="165" t="s">
        <v>74</v>
      </c>
      <c r="AU190" s="165" t="s">
        <v>83</v>
      </c>
      <c r="AY190" s="164" t="s">
        <v>127</v>
      </c>
      <c r="BK190" s="166">
        <f>SUM(BK191:BK196)</f>
        <v>0</v>
      </c>
    </row>
    <row r="191" spans="1:65" s="2" customFormat="1" ht="16.5" customHeight="1">
      <c r="A191" s="34"/>
      <c r="B191" s="35"/>
      <c r="C191" s="169" t="s">
        <v>384</v>
      </c>
      <c r="D191" s="169" t="s">
        <v>129</v>
      </c>
      <c r="E191" s="170" t="s">
        <v>385</v>
      </c>
      <c r="F191" s="171" t="s">
        <v>386</v>
      </c>
      <c r="G191" s="172" t="s">
        <v>236</v>
      </c>
      <c r="H191" s="173">
        <v>1</v>
      </c>
      <c r="I191" s="174"/>
      <c r="J191" s="175">
        <f>ROUND(I191*H191,2)</f>
        <v>0</v>
      </c>
      <c r="K191" s="171" t="s">
        <v>133</v>
      </c>
      <c r="L191" s="39"/>
      <c r="M191" s="176" t="s">
        <v>19</v>
      </c>
      <c r="N191" s="177" t="s">
        <v>46</v>
      </c>
      <c r="O191" s="64"/>
      <c r="P191" s="178">
        <f>O191*H191</f>
        <v>0</v>
      </c>
      <c r="Q191" s="178">
        <v>0</v>
      </c>
      <c r="R191" s="178">
        <f>Q191*H191</f>
        <v>0</v>
      </c>
      <c r="S191" s="178">
        <v>0</v>
      </c>
      <c r="T191" s="179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0" t="s">
        <v>205</v>
      </c>
      <c r="AT191" s="180" t="s">
        <v>129</v>
      </c>
      <c r="AU191" s="180" t="s">
        <v>80</v>
      </c>
      <c r="AY191" s="17" t="s">
        <v>127</v>
      </c>
      <c r="BE191" s="181">
        <f>IF(N191="základní",J191,0)</f>
        <v>0</v>
      </c>
      <c r="BF191" s="181">
        <f>IF(N191="snížená",J191,0)</f>
        <v>0</v>
      </c>
      <c r="BG191" s="181">
        <f>IF(N191="zákl. přenesená",J191,0)</f>
        <v>0</v>
      </c>
      <c r="BH191" s="181">
        <f>IF(N191="sníž. přenesená",J191,0)</f>
        <v>0</v>
      </c>
      <c r="BI191" s="181">
        <f>IF(N191="nulová",J191,0)</f>
        <v>0</v>
      </c>
      <c r="BJ191" s="17" t="s">
        <v>83</v>
      </c>
      <c r="BK191" s="181">
        <f>ROUND(I191*H191,2)</f>
        <v>0</v>
      </c>
      <c r="BL191" s="17" t="s">
        <v>205</v>
      </c>
      <c r="BM191" s="180" t="s">
        <v>387</v>
      </c>
    </row>
    <row r="192" spans="1:65" s="2" customFormat="1" ht="24.2" customHeight="1">
      <c r="A192" s="34"/>
      <c r="B192" s="35"/>
      <c r="C192" s="205" t="s">
        <v>388</v>
      </c>
      <c r="D192" s="205" t="s">
        <v>185</v>
      </c>
      <c r="E192" s="206" t="s">
        <v>389</v>
      </c>
      <c r="F192" s="207" t="s">
        <v>390</v>
      </c>
      <c r="G192" s="208" t="s">
        <v>236</v>
      </c>
      <c r="H192" s="209">
        <v>1</v>
      </c>
      <c r="I192" s="210"/>
      <c r="J192" s="211">
        <f>ROUND(I192*H192,2)</f>
        <v>0</v>
      </c>
      <c r="K192" s="207" t="s">
        <v>263</v>
      </c>
      <c r="L192" s="212"/>
      <c r="M192" s="213" t="s">
        <v>19</v>
      </c>
      <c r="N192" s="214" t="s">
        <v>46</v>
      </c>
      <c r="O192" s="64"/>
      <c r="P192" s="178">
        <f>O192*H192</f>
        <v>0</v>
      </c>
      <c r="Q192" s="178">
        <v>0.0056</v>
      </c>
      <c r="R192" s="178">
        <f>Q192*H192</f>
        <v>0.0056</v>
      </c>
      <c r="S192" s="178">
        <v>0</v>
      </c>
      <c r="T192" s="179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0" t="s">
        <v>281</v>
      </c>
      <c r="AT192" s="180" t="s">
        <v>185</v>
      </c>
      <c r="AU192" s="180" t="s">
        <v>80</v>
      </c>
      <c r="AY192" s="17" t="s">
        <v>127</v>
      </c>
      <c r="BE192" s="181">
        <f>IF(N192="základní",J192,0)</f>
        <v>0</v>
      </c>
      <c r="BF192" s="181">
        <f>IF(N192="snížená",J192,0)</f>
        <v>0</v>
      </c>
      <c r="BG192" s="181">
        <f>IF(N192="zákl. přenesená",J192,0)</f>
        <v>0</v>
      </c>
      <c r="BH192" s="181">
        <f>IF(N192="sníž. přenesená",J192,0)</f>
        <v>0</v>
      </c>
      <c r="BI192" s="181">
        <f>IF(N192="nulová",J192,0)</f>
        <v>0</v>
      </c>
      <c r="BJ192" s="17" t="s">
        <v>83</v>
      </c>
      <c r="BK192" s="181">
        <f>ROUND(I192*H192,2)</f>
        <v>0</v>
      </c>
      <c r="BL192" s="17" t="s">
        <v>205</v>
      </c>
      <c r="BM192" s="180" t="s">
        <v>391</v>
      </c>
    </row>
    <row r="193" spans="1:47" s="2" customFormat="1" ht="68.25">
      <c r="A193" s="34"/>
      <c r="B193" s="35"/>
      <c r="C193" s="36"/>
      <c r="D193" s="184" t="s">
        <v>335</v>
      </c>
      <c r="E193" s="36"/>
      <c r="F193" s="215" t="s">
        <v>392</v>
      </c>
      <c r="G193" s="36"/>
      <c r="H193" s="36"/>
      <c r="I193" s="216"/>
      <c r="J193" s="36"/>
      <c r="K193" s="36"/>
      <c r="L193" s="39"/>
      <c r="M193" s="217"/>
      <c r="N193" s="218"/>
      <c r="O193" s="64"/>
      <c r="P193" s="64"/>
      <c r="Q193" s="64"/>
      <c r="R193" s="64"/>
      <c r="S193" s="64"/>
      <c r="T193" s="65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7" t="s">
        <v>335</v>
      </c>
      <c r="AU193" s="17" t="s">
        <v>80</v>
      </c>
    </row>
    <row r="194" spans="1:65" s="2" customFormat="1" ht="21.75" customHeight="1">
      <c r="A194" s="34"/>
      <c r="B194" s="35"/>
      <c r="C194" s="169" t="s">
        <v>393</v>
      </c>
      <c r="D194" s="169" t="s">
        <v>129</v>
      </c>
      <c r="E194" s="170" t="s">
        <v>394</v>
      </c>
      <c r="F194" s="171" t="s">
        <v>395</v>
      </c>
      <c r="G194" s="172" t="s">
        <v>236</v>
      </c>
      <c r="H194" s="173">
        <v>1</v>
      </c>
      <c r="I194" s="174"/>
      <c r="J194" s="175">
        <f>ROUND(I194*H194,2)</f>
        <v>0</v>
      </c>
      <c r="K194" s="171" t="s">
        <v>133</v>
      </c>
      <c r="L194" s="39"/>
      <c r="M194" s="176" t="s">
        <v>19</v>
      </c>
      <c r="N194" s="177" t="s">
        <v>46</v>
      </c>
      <c r="O194" s="64"/>
      <c r="P194" s="178">
        <f>O194*H194</f>
        <v>0</v>
      </c>
      <c r="Q194" s="178">
        <v>0</v>
      </c>
      <c r="R194" s="178">
        <f>Q194*H194</f>
        <v>0</v>
      </c>
      <c r="S194" s="178">
        <v>0</v>
      </c>
      <c r="T194" s="179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0" t="s">
        <v>205</v>
      </c>
      <c r="AT194" s="180" t="s">
        <v>129</v>
      </c>
      <c r="AU194" s="180" t="s">
        <v>80</v>
      </c>
      <c r="AY194" s="17" t="s">
        <v>127</v>
      </c>
      <c r="BE194" s="181">
        <f>IF(N194="základní",J194,0)</f>
        <v>0</v>
      </c>
      <c r="BF194" s="181">
        <f>IF(N194="snížená",J194,0)</f>
        <v>0</v>
      </c>
      <c r="BG194" s="181">
        <f>IF(N194="zákl. přenesená",J194,0)</f>
        <v>0</v>
      </c>
      <c r="BH194" s="181">
        <f>IF(N194="sníž. přenesená",J194,0)</f>
        <v>0</v>
      </c>
      <c r="BI194" s="181">
        <f>IF(N194="nulová",J194,0)</f>
        <v>0</v>
      </c>
      <c r="BJ194" s="17" t="s">
        <v>83</v>
      </c>
      <c r="BK194" s="181">
        <f>ROUND(I194*H194,2)</f>
        <v>0</v>
      </c>
      <c r="BL194" s="17" t="s">
        <v>205</v>
      </c>
      <c r="BM194" s="180" t="s">
        <v>396</v>
      </c>
    </row>
    <row r="195" spans="1:65" s="2" customFormat="1" ht="16.5" customHeight="1">
      <c r="A195" s="34"/>
      <c r="B195" s="35"/>
      <c r="C195" s="205" t="s">
        <v>397</v>
      </c>
      <c r="D195" s="205" t="s">
        <v>185</v>
      </c>
      <c r="E195" s="206" t="s">
        <v>398</v>
      </c>
      <c r="F195" s="207" t="s">
        <v>399</v>
      </c>
      <c r="G195" s="208" t="s">
        <v>236</v>
      </c>
      <c r="H195" s="209">
        <v>1</v>
      </c>
      <c r="I195" s="210"/>
      <c r="J195" s="211">
        <f>ROUND(I195*H195,2)</f>
        <v>0</v>
      </c>
      <c r="K195" s="207" t="s">
        <v>263</v>
      </c>
      <c r="L195" s="212"/>
      <c r="M195" s="213" t="s">
        <v>19</v>
      </c>
      <c r="N195" s="214" t="s">
        <v>46</v>
      </c>
      <c r="O195" s="64"/>
      <c r="P195" s="178">
        <f>O195*H195</f>
        <v>0</v>
      </c>
      <c r="Q195" s="178">
        <v>0.0059</v>
      </c>
      <c r="R195" s="178">
        <f>Q195*H195</f>
        <v>0.0059</v>
      </c>
      <c r="S195" s="178">
        <v>0</v>
      </c>
      <c r="T195" s="179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0" t="s">
        <v>281</v>
      </c>
      <c r="AT195" s="180" t="s">
        <v>185</v>
      </c>
      <c r="AU195" s="180" t="s">
        <v>80</v>
      </c>
      <c r="AY195" s="17" t="s">
        <v>127</v>
      </c>
      <c r="BE195" s="181">
        <f>IF(N195="základní",J195,0)</f>
        <v>0</v>
      </c>
      <c r="BF195" s="181">
        <f>IF(N195="snížená",J195,0)</f>
        <v>0</v>
      </c>
      <c r="BG195" s="181">
        <f>IF(N195="zákl. přenesená",J195,0)</f>
        <v>0</v>
      </c>
      <c r="BH195" s="181">
        <f>IF(N195="sníž. přenesená",J195,0)</f>
        <v>0</v>
      </c>
      <c r="BI195" s="181">
        <f>IF(N195="nulová",J195,0)</f>
        <v>0</v>
      </c>
      <c r="BJ195" s="17" t="s">
        <v>83</v>
      </c>
      <c r="BK195" s="181">
        <f>ROUND(I195*H195,2)</f>
        <v>0</v>
      </c>
      <c r="BL195" s="17" t="s">
        <v>205</v>
      </c>
      <c r="BM195" s="180" t="s">
        <v>400</v>
      </c>
    </row>
    <row r="196" spans="1:65" s="2" customFormat="1" ht="24">
      <c r="A196" s="34"/>
      <c r="B196" s="35"/>
      <c r="C196" s="169" t="s">
        <v>401</v>
      </c>
      <c r="D196" s="169" t="s">
        <v>129</v>
      </c>
      <c r="E196" s="170" t="s">
        <v>402</v>
      </c>
      <c r="F196" s="171" t="s">
        <v>403</v>
      </c>
      <c r="G196" s="172" t="s">
        <v>188</v>
      </c>
      <c r="H196" s="173">
        <v>0.012</v>
      </c>
      <c r="I196" s="174"/>
      <c r="J196" s="175">
        <f>ROUND(I196*H196,2)</f>
        <v>0</v>
      </c>
      <c r="K196" s="171" t="s">
        <v>133</v>
      </c>
      <c r="L196" s="39"/>
      <c r="M196" s="176" t="s">
        <v>19</v>
      </c>
      <c r="N196" s="177" t="s">
        <v>46</v>
      </c>
      <c r="O196" s="64"/>
      <c r="P196" s="178">
        <f>O196*H196</f>
        <v>0</v>
      </c>
      <c r="Q196" s="178">
        <v>0</v>
      </c>
      <c r="R196" s="178">
        <f>Q196*H196</f>
        <v>0</v>
      </c>
      <c r="S196" s="178">
        <v>0</v>
      </c>
      <c r="T196" s="179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0" t="s">
        <v>205</v>
      </c>
      <c r="AT196" s="180" t="s">
        <v>129</v>
      </c>
      <c r="AU196" s="180" t="s">
        <v>80</v>
      </c>
      <c r="AY196" s="17" t="s">
        <v>127</v>
      </c>
      <c r="BE196" s="181">
        <f>IF(N196="základní",J196,0)</f>
        <v>0</v>
      </c>
      <c r="BF196" s="181">
        <f>IF(N196="snížená",J196,0)</f>
        <v>0</v>
      </c>
      <c r="BG196" s="181">
        <f>IF(N196="zákl. přenesená",J196,0)</f>
        <v>0</v>
      </c>
      <c r="BH196" s="181">
        <f>IF(N196="sníž. přenesená",J196,0)</f>
        <v>0</v>
      </c>
      <c r="BI196" s="181">
        <f>IF(N196="nulová",J196,0)</f>
        <v>0</v>
      </c>
      <c r="BJ196" s="17" t="s">
        <v>83</v>
      </c>
      <c r="BK196" s="181">
        <f>ROUND(I196*H196,2)</f>
        <v>0</v>
      </c>
      <c r="BL196" s="17" t="s">
        <v>205</v>
      </c>
      <c r="BM196" s="180" t="s">
        <v>404</v>
      </c>
    </row>
    <row r="197" spans="2:63" s="12" customFormat="1" ht="22.9" customHeight="1">
      <c r="B197" s="153"/>
      <c r="C197" s="154"/>
      <c r="D197" s="155" t="s">
        <v>74</v>
      </c>
      <c r="E197" s="167" t="s">
        <v>405</v>
      </c>
      <c r="F197" s="167" t="s">
        <v>406</v>
      </c>
      <c r="G197" s="154"/>
      <c r="H197" s="154"/>
      <c r="I197" s="157"/>
      <c r="J197" s="168">
        <f>BK197</f>
        <v>0</v>
      </c>
      <c r="K197" s="154"/>
      <c r="L197" s="159"/>
      <c r="M197" s="160"/>
      <c r="N197" s="161"/>
      <c r="O197" s="161"/>
      <c r="P197" s="162">
        <f>SUM(P198:P200)</f>
        <v>0</v>
      </c>
      <c r="Q197" s="161"/>
      <c r="R197" s="162">
        <f>SUM(R198:R200)</f>
        <v>0.011930999999999999</v>
      </c>
      <c r="S197" s="161"/>
      <c r="T197" s="163">
        <f>SUM(T198:T200)</f>
        <v>0</v>
      </c>
      <c r="AR197" s="164" t="s">
        <v>80</v>
      </c>
      <c r="AT197" s="165" t="s">
        <v>74</v>
      </c>
      <c r="AU197" s="165" t="s">
        <v>83</v>
      </c>
      <c r="AY197" s="164" t="s">
        <v>127</v>
      </c>
      <c r="BK197" s="166">
        <f>SUM(BK198:BK200)</f>
        <v>0</v>
      </c>
    </row>
    <row r="198" spans="1:65" s="2" customFormat="1" ht="24">
      <c r="A198" s="34"/>
      <c r="B198" s="35"/>
      <c r="C198" s="169" t="s">
        <v>407</v>
      </c>
      <c r="D198" s="169" t="s">
        <v>129</v>
      </c>
      <c r="E198" s="170" t="s">
        <v>408</v>
      </c>
      <c r="F198" s="171" t="s">
        <v>409</v>
      </c>
      <c r="G198" s="172" t="s">
        <v>144</v>
      </c>
      <c r="H198" s="173">
        <v>4.1</v>
      </c>
      <c r="I198" s="174"/>
      <c r="J198" s="175">
        <f>ROUND(I198*H198,2)</f>
        <v>0</v>
      </c>
      <c r="K198" s="171" t="s">
        <v>133</v>
      </c>
      <c r="L198" s="39"/>
      <c r="M198" s="176" t="s">
        <v>19</v>
      </c>
      <c r="N198" s="177" t="s">
        <v>46</v>
      </c>
      <c r="O198" s="64"/>
      <c r="P198" s="178">
        <f>O198*H198</f>
        <v>0</v>
      </c>
      <c r="Q198" s="178">
        <v>0.00291</v>
      </c>
      <c r="R198" s="178">
        <f>Q198*H198</f>
        <v>0.011930999999999999</v>
      </c>
      <c r="S198" s="178">
        <v>0</v>
      </c>
      <c r="T198" s="179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80" t="s">
        <v>205</v>
      </c>
      <c r="AT198" s="180" t="s">
        <v>129</v>
      </c>
      <c r="AU198" s="180" t="s">
        <v>80</v>
      </c>
      <c r="AY198" s="17" t="s">
        <v>127</v>
      </c>
      <c r="BE198" s="181">
        <f>IF(N198="základní",J198,0)</f>
        <v>0</v>
      </c>
      <c r="BF198" s="181">
        <f>IF(N198="snížená",J198,0)</f>
        <v>0</v>
      </c>
      <c r="BG198" s="181">
        <f>IF(N198="zákl. přenesená",J198,0)</f>
        <v>0</v>
      </c>
      <c r="BH198" s="181">
        <f>IF(N198="sníž. přenesená",J198,0)</f>
        <v>0</v>
      </c>
      <c r="BI198" s="181">
        <f>IF(N198="nulová",J198,0)</f>
        <v>0</v>
      </c>
      <c r="BJ198" s="17" t="s">
        <v>83</v>
      </c>
      <c r="BK198" s="181">
        <f>ROUND(I198*H198,2)</f>
        <v>0</v>
      </c>
      <c r="BL198" s="17" t="s">
        <v>205</v>
      </c>
      <c r="BM198" s="180" t="s">
        <v>410</v>
      </c>
    </row>
    <row r="199" spans="1:65" s="2" customFormat="1" ht="24">
      <c r="A199" s="34"/>
      <c r="B199" s="35"/>
      <c r="C199" s="169" t="s">
        <v>411</v>
      </c>
      <c r="D199" s="169" t="s">
        <v>129</v>
      </c>
      <c r="E199" s="170" t="s">
        <v>412</v>
      </c>
      <c r="F199" s="171" t="s">
        <v>413</v>
      </c>
      <c r="G199" s="172" t="s">
        <v>236</v>
      </c>
      <c r="H199" s="173">
        <v>2</v>
      </c>
      <c r="I199" s="174"/>
      <c r="J199" s="175">
        <f>ROUND(I199*H199,2)</f>
        <v>0</v>
      </c>
      <c r="K199" s="171" t="s">
        <v>133</v>
      </c>
      <c r="L199" s="39"/>
      <c r="M199" s="176" t="s">
        <v>19</v>
      </c>
      <c r="N199" s="177" t="s">
        <v>46</v>
      </c>
      <c r="O199" s="64"/>
      <c r="P199" s="178">
        <f>O199*H199</f>
        <v>0</v>
      </c>
      <c r="Q199" s="178">
        <v>0</v>
      </c>
      <c r="R199" s="178">
        <f>Q199*H199</f>
        <v>0</v>
      </c>
      <c r="S199" s="178">
        <v>0</v>
      </c>
      <c r="T199" s="179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80" t="s">
        <v>205</v>
      </c>
      <c r="AT199" s="180" t="s">
        <v>129</v>
      </c>
      <c r="AU199" s="180" t="s">
        <v>80</v>
      </c>
      <c r="AY199" s="17" t="s">
        <v>127</v>
      </c>
      <c r="BE199" s="181">
        <f>IF(N199="základní",J199,0)</f>
        <v>0</v>
      </c>
      <c r="BF199" s="181">
        <f>IF(N199="snížená",J199,0)</f>
        <v>0</v>
      </c>
      <c r="BG199" s="181">
        <f>IF(N199="zákl. přenesená",J199,0)</f>
        <v>0</v>
      </c>
      <c r="BH199" s="181">
        <f>IF(N199="sníž. přenesená",J199,0)</f>
        <v>0</v>
      </c>
      <c r="BI199" s="181">
        <f>IF(N199="nulová",J199,0)</f>
        <v>0</v>
      </c>
      <c r="BJ199" s="17" t="s">
        <v>83</v>
      </c>
      <c r="BK199" s="181">
        <f>ROUND(I199*H199,2)</f>
        <v>0</v>
      </c>
      <c r="BL199" s="17" t="s">
        <v>205</v>
      </c>
      <c r="BM199" s="180" t="s">
        <v>414</v>
      </c>
    </row>
    <row r="200" spans="1:65" s="2" customFormat="1" ht="24">
      <c r="A200" s="34"/>
      <c r="B200" s="35"/>
      <c r="C200" s="169" t="s">
        <v>415</v>
      </c>
      <c r="D200" s="169" t="s">
        <v>129</v>
      </c>
      <c r="E200" s="170" t="s">
        <v>416</v>
      </c>
      <c r="F200" s="171" t="s">
        <v>417</v>
      </c>
      <c r="G200" s="172" t="s">
        <v>188</v>
      </c>
      <c r="H200" s="173">
        <v>0.012</v>
      </c>
      <c r="I200" s="174"/>
      <c r="J200" s="175">
        <f>ROUND(I200*H200,2)</f>
        <v>0</v>
      </c>
      <c r="K200" s="171" t="s">
        <v>133</v>
      </c>
      <c r="L200" s="39"/>
      <c r="M200" s="176" t="s">
        <v>19</v>
      </c>
      <c r="N200" s="177" t="s">
        <v>46</v>
      </c>
      <c r="O200" s="64"/>
      <c r="P200" s="178">
        <f>O200*H200</f>
        <v>0</v>
      </c>
      <c r="Q200" s="178">
        <v>0</v>
      </c>
      <c r="R200" s="178">
        <f>Q200*H200</f>
        <v>0</v>
      </c>
      <c r="S200" s="178">
        <v>0</v>
      </c>
      <c r="T200" s="179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0" t="s">
        <v>205</v>
      </c>
      <c r="AT200" s="180" t="s">
        <v>129</v>
      </c>
      <c r="AU200" s="180" t="s">
        <v>80</v>
      </c>
      <c r="AY200" s="17" t="s">
        <v>127</v>
      </c>
      <c r="BE200" s="181">
        <f>IF(N200="základní",J200,0)</f>
        <v>0</v>
      </c>
      <c r="BF200" s="181">
        <f>IF(N200="snížená",J200,0)</f>
        <v>0</v>
      </c>
      <c r="BG200" s="181">
        <f>IF(N200="zákl. přenesená",J200,0)</f>
        <v>0</v>
      </c>
      <c r="BH200" s="181">
        <f>IF(N200="sníž. přenesená",J200,0)</f>
        <v>0</v>
      </c>
      <c r="BI200" s="181">
        <f>IF(N200="nulová",J200,0)</f>
        <v>0</v>
      </c>
      <c r="BJ200" s="17" t="s">
        <v>83</v>
      </c>
      <c r="BK200" s="181">
        <f>ROUND(I200*H200,2)</f>
        <v>0</v>
      </c>
      <c r="BL200" s="17" t="s">
        <v>205</v>
      </c>
      <c r="BM200" s="180" t="s">
        <v>418</v>
      </c>
    </row>
    <row r="201" spans="2:63" s="12" customFormat="1" ht="22.9" customHeight="1">
      <c r="B201" s="153"/>
      <c r="C201" s="154"/>
      <c r="D201" s="155" t="s">
        <v>74</v>
      </c>
      <c r="E201" s="167" t="s">
        <v>419</v>
      </c>
      <c r="F201" s="167" t="s">
        <v>420</v>
      </c>
      <c r="G201" s="154"/>
      <c r="H201" s="154"/>
      <c r="I201" s="157"/>
      <c r="J201" s="168">
        <f>BK201</f>
        <v>0</v>
      </c>
      <c r="K201" s="154"/>
      <c r="L201" s="159"/>
      <c r="M201" s="160"/>
      <c r="N201" s="161"/>
      <c r="O201" s="161"/>
      <c r="P201" s="162">
        <f>SUM(P202:P214)</f>
        <v>0</v>
      </c>
      <c r="Q201" s="161"/>
      <c r="R201" s="162">
        <f>SUM(R202:R214)</f>
        <v>0.19095245000000002</v>
      </c>
      <c r="S201" s="161"/>
      <c r="T201" s="163">
        <f>SUM(T202:T214)</f>
        <v>0</v>
      </c>
      <c r="AR201" s="164" t="s">
        <v>80</v>
      </c>
      <c r="AT201" s="165" t="s">
        <v>74</v>
      </c>
      <c r="AU201" s="165" t="s">
        <v>83</v>
      </c>
      <c r="AY201" s="164" t="s">
        <v>127</v>
      </c>
      <c r="BK201" s="166">
        <f>SUM(BK202:BK214)</f>
        <v>0</v>
      </c>
    </row>
    <row r="202" spans="1:65" s="2" customFormat="1" ht="21.75" customHeight="1">
      <c r="A202" s="34"/>
      <c r="B202" s="35"/>
      <c r="C202" s="169" t="s">
        <v>421</v>
      </c>
      <c r="D202" s="169" t="s">
        <v>129</v>
      </c>
      <c r="E202" s="170" t="s">
        <v>422</v>
      </c>
      <c r="F202" s="171" t="s">
        <v>423</v>
      </c>
      <c r="G202" s="172" t="s">
        <v>132</v>
      </c>
      <c r="H202" s="173">
        <v>2.015</v>
      </c>
      <c r="I202" s="174"/>
      <c r="J202" s="175">
        <f>ROUND(I202*H202,2)</f>
        <v>0</v>
      </c>
      <c r="K202" s="171" t="s">
        <v>133</v>
      </c>
      <c r="L202" s="39"/>
      <c r="M202" s="176" t="s">
        <v>19</v>
      </c>
      <c r="N202" s="177" t="s">
        <v>46</v>
      </c>
      <c r="O202" s="64"/>
      <c r="P202" s="178">
        <f>O202*H202</f>
        <v>0</v>
      </c>
      <c r="Q202" s="178">
        <v>0.00027</v>
      </c>
      <c r="R202" s="178">
        <f>Q202*H202</f>
        <v>0.00054405</v>
      </c>
      <c r="S202" s="178">
        <v>0</v>
      </c>
      <c r="T202" s="179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0" t="s">
        <v>205</v>
      </c>
      <c r="AT202" s="180" t="s">
        <v>129</v>
      </c>
      <c r="AU202" s="180" t="s">
        <v>80</v>
      </c>
      <c r="AY202" s="17" t="s">
        <v>127</v>
      </c>
      <c r="BE202" s="181">
        <f>IF(N202="základní",J202,0)</f>
        <v>0</v>
      </c>
      <c r="BF202" s="181">
        <f>IF(N202="snížená",J202,0)</f>
        <v>0</v>
      </c>
      <c r="BG202" s="181">
        <f>IF(N202="zákl. přenesená",J202,0)</f>
        <v>0</v>
      </c>
      <c r="BH202" s="181">
        <f>IF(N202="sníž. přenesená",J202,0)</f>
        <v>0</v>
      </c>
      <c r="BI202" s="181">
        <f>IF(N202="nulová",J202,0)</f>
        <v>0</v>
      </c>
      <c r="BJ202" s="17" t="s">
        <v>83</v>
      </c>
      <c r="BK202" s="181">
        <f>ROUND(I202*H202,2)</f>
        <v>0</v>
      </c>
      <c r="BL202" s="17" t="s">
        <v>205</v>
      </c>
      <c r="BM202" s="180" t="s">
        <v>424</v>
      </c>
    </row>
    <row r="203" spans="2:51" s="13" customFormat="1" ht="11.25">
      <c r="B203" s="182"/>
      <c r="C203" s="183"/>
      <c r="D203" s="184" t="s">
        <v>136</v>
      </c>
      <c r="E203" s="185" t="s">
        <v>19</v>
      </c>
      <c r="F203" s="186" t="s">
        <v>425</v>
      </c>
      <c r="G203" s="183"/>
      <c r="H203" s="187">
        <v>2.015</v>
      </c>
      <c r="I203" s="188"/>
      <c r="J203" s="183"/>
      <c r="K203" s="183"/>
      <c r="L203" s="189"/>
      <c r="M203" s="190"/>
      <c r="N203" s="191"/>
      <c r="O203" s="191"/>
      <c r="P203" s="191"/>
      <c r="Q203" s="191"/>
      <c r="R203" s="191"/>
      <c r="S203" s="191"/>
      <c r="T203" s="192"/>
      <c r="AT203" s="193" t="s">
        <v>136</v>
      </c>
      <c r="AU203" s="193" t="s">
        <v>80</v>
      </c>
      <c r="AV203" s="13" t="s">
        <v>80</v>
      </c>
      <c r="AW203" s="13" t="s">
        <v>36</v>
      </c>
      <c r="AX203" s="13" t="s">
        <v>83</v>
      </c>
      <c r="AY203" s="193" t="s">
        <v>127</v>
      </c>
    </row>
    <row r="204" spans="1:65" s="2" customFormat="1" ht="16.5" customHeight="1">
      <c r="A204" s="34"/>
      <c r="B204" s="35"/>
      <c r="C204" s="205" t="s">
        <v>426</v>
      </c>
      <c r="D204" s="205" t="s">
        <v>185</v>
      </c>
      <c r="E204" s="206" t="s">
        <v>427</v>
      </c>
      <c r="F204" s="207" t="s">
        <v>428</v>
      </c>
      <c r="G204" s="208" t="s">
        <v>132</v>
      </c>
      <c r="H204" s="209">
        <v>2.015</v>
      </c>
      <c r="I204" s="210"/>
      <c r="J204" s="211">
        <f>ROUND(I204*H204,2)</f>
        <v>0</v>
      </c>
      <c r="K204" s="207" t="s">
        <v>133</v>
      </c>
      <c r="L204" s="212"/>
      <c r="M204" s="213" t="s">
        <v>19</v>
      </c>
      <c r="N204" s="214" t="s">
        <v>46</v>
      </c>
      <c r="O204" s="64"/>
      <c r="P204" s="178">
        <f>O204*H204</f>
        <v>0</v>
      </c>
      <c r="Q204" s="178">
        <v>0.03056</v>
      </c>
      <c r="R204" s="178">
        <f>Q204*H204</f>
        <v>0.061578400000000005</v>
      </c>
      <c r="S204" s="178">
        <v>0</v>
      </c>
      <c r="T204" s="179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0" t="s">
        <v>281</v>
      </c>
      <c r="AT204" s="180" t="s">
        <v>185</v>
      </c>
      <c r="AU204" s="180" t="s">
        <v>80</v>
      </c>
      <c r="AY204" s="17" t="s">
        <v>127</v>
      </c>
      <c r="BE204" s="181">
        <f>IF(N204="základní",J204,0)</f>
        <v>0</v>
      </c>
      <c r="BF204" s="181">
        <f>IF(N204="snížená",J204,0)</f>
        <v>0</v>
      </c>
      <c r="BG204" s="181">
        <f>IF(N204="zákl. přenesená",J204,0)</f>
        <v>0</v>
      </c>
      <c r="BH204" s="181">
        <f>IF(N204="sníž. přenesená",J204,0)</f>
        <v>0</v>
      </c>
      <c r="BI204" s="181">
        <f>IF(N204="nulová",J204,0)</f>
        <v>0</v>
      </c>
      <c r="BJ204" s="17" t="s">
        <v>83</v>
      </c>
      <c r="BK204" s="181">
        <f>ROUND(I204*H204,2)</f>
        <v>0</v>
      </c>
      <c r="BL204" s="17" t="s">
        <v>205</v>
      </c>
      <c r="BM204" s="180" t="s">
        <v>429</v>
      </c>
    </row>
    <row r="205" spans="1:47" s="2" customFormat="1" ht="19.5">
      <c r="A205" s="34"/>
      <c r="B205" s="35"/>
      <c r="C205" s="36"/>
      <c r="D205" s="184" t="s">
        <v>335</v>
      </c>
      <c r="E205" s="36"/>
      <c r="F205" s="215" t="s">
        <v>430</v>
      </c>
      <c r="G205" s="36"/>
      <c r="H205" s="36"/>
      <c r="I205" s="216"/>
      <c r="J205" s="36"/>
      <c r="K205" s="36"/>
      <c r="L205" s="39"/>
      <c r="M205" s="217"/>
      <c r="N205" s="218"/>
      <c r="O205" s="64"/>
      <c r="P205" s="64"/>
      <c r="Q205" s="64"/>
      <c r="R205" s="64"/>
      <c r="S205" s="64"/>
      <c r="T205" s="65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335</v>
      </c>
      <c r="AU205" s="17" t="s">
        <v>80</v>
      </c>
    </row>
    <row r="206" spans="1:65" s="2" customFormat="1" ht="24">
      <c r="A206" s="34"/>
      <c r="B206" s="35"/>
      <c r="C206" s="169" t="s">
        <v>431</v>
      </c>
      <c r="D206" s="169" t="s">
        <v>129</v>
      </c>
      <c r="E206" s="170" t="s">
        <v>432</v>
      </c>
      <c r="F206" s="171" t="s">
        <v>433</v>
      </c>
      <c r="G206" s="172" t="s">
        <v>236</v>
      </c>
      <c r="H206" s="173">
        <v>1</v>
      </c>
      <c r="I206" s="174"/>
      <c r="J206" s="175">
        <f>ROUND(I206*H206,2)</f>
        <v>0</v>
      </c>
      <c r="K206" s="171" t="s">
        <v>133</v>
      </c>
      <c r="L206" s="39"/>
      <c r="M206" s="176" t="s">
        <v>19</v>
      </c>
      <c r="N206" s="177" t="s">
        <v>46</v>
      </c>
      <c r="O206" s="64"/>
      <c r="P206" s="178">
        <f>O206*H206</f>
        <v>0</v>
      </c>
      <c r="Q206" s="178">
        <v>0</v>
      </c>
      <c r="R206" s="178">
        <f>Q206*H206</f>
        <v>0</v>
      </c>
      <c r="S206" s="178">
        <v>0</v>
      </c>
      <c r="T206" s="179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80" t="s">
        <v>205</v>
      </c>
      <c r="AT206" s="180" t="s">
        <v>129</v>
      </c>
      <c r="AU206" s="180" t="s">
        <v>80</v>
      </c>
      <c r="AY206" s="17" t="s">
        <v>127</v>
      </c>
      <c r="BE206" s="181">
        <f>IF(N206="základní",J206,0)</f>
        <v>0</v>
      </c>
      <c r="BF206" s="181">
        <f>IF(N206="snížená",J206,0)</f>
        <v>0</v>
      </c>
      <c r="BG206" s="181">
        <f>IF(N206="zákl. přenesená",J206,0)</f>
        <v>0</v>
      </c>
      <c r="BH206" s="181">
        <f>IF(N206="sníž. přenesená",J206,0)</f>
        <v>0</v>
      </c>
      <c r="BI206" s="181">
        <f>IF(N206="nulová",J206,0)</f>
        <v>0</v>
      </c>
      <c r="BJ206" s="17" t="s">
        <v>83</v>
      </c>
      <c r="BK206" s="181">
        <f>ROUND(I206*H206,2)</f>
        <v>0</v>
      </c>
      <c r="BL206" s="17" t="s">
        <v>205</v>
      </c>
      <c r="BM206" s="180" t="s">
        <v>434</v>
      </c>
    </row>
    <row r="207" spans="1:65" s="2" customFormat="1" ht="21.75" customHeight="1">
      <c r="A207" s="34"/>
      <c r="B207" s="35"/>
      <c r="C207" s="205" t="s">
        <v>435</v>
      </c>
      <c r="D207" s="205" t="s">
        <v>185</v>
      </c>
      <c r="E207" s="206" t="s">
        <v>436</v>
      </c>
      <c r="F207" s="207" t="s">
        <v>437</v>
      </c>
      <c r="G207" s="208" t="s">
        <v>236</v>
      </c>
      <c r="H207" s="209">
        <v>1</v>
      </c>
      <c r="I207" s="210"/>
      <c r="J207" s="211">
        <f>ROUND(I207*H207,2)</f>
        <v>0</v>
      </c>
      <c r="K207" s="207" t="s">
        <v>133</v>
      </c>
      <c r="L207" s="212"/>
      <c r="M207" s="213" t="s">
        <v>19</v>
      </c>
      <c r="N207" s="214" t="s">
        <v>46</v>
      </c>
      <c r="O207" s="64"/>
      <c r="P207" s="178">
        <f>O207*H207</f>
        <v>0</v>
      </c>
      <c r="Q207" s="178">
        <v>0.043</v>
      </c>
      <c r="R207" s="178">
        <f>Q207*H207</f>
        <v>0.043</v>
      </c>
      <c r="S207" s="178">
        <v>0</v>
      </c>
      <c r="T207" s="179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0" t="s">
        <v>281</v>
      </c>
      <c r="AT207" s="180" t="s">
        <v>185</v>
      </c>
      <c r="AU207" s="180" t="s">
        <v>80</v>
      </c>
      <c r="AY207" s="17" t="s">
        <v>127</v>
      </c>
      <c r="BE207" s="181">
        <f>IF(N207="základní",J207,0)</f>
        <v>0</v>
      </c>
      <c r="BF207" s="181">
        <f>IF(N207="snížená",J207,0)</f>
        <v>0</v>
      </c>
      <c r="BG207" s="181">
        <f>IF(N207="zákl. přenesená",J207,0)</f>
        <v>0</v>
      </c>
      <c r="BH207" s="181">
        <f>IF(N207="sníž. přenesená",J207,0)</f>
        <v>0</v>
      </c>
      <c r="BI207" s="181">
        <f>IF(N207="nulová",J207,0)</f>
        <v>0</v>
      </c>
      <c r="BJ207" s="17" t="s">
        <v>83</v>
      </c>
      <c r="BK207" s="181">
        <f>ROUND(I207*H207,2)</f>
        <v>0</v>
      </c>
      <c r="BL207" s="17" t="s">
        <v>205</v>
      </c>
      <c r="BM207" s="180" t="s">
        <v>438</v>
      </c>
    </row>
    <row r="208" spans="1:47" s="2" customFormat="1" ht="19.5">
      <c r="A208" s="34"/>
      <c r="B208" s="35"/>
      <c r="C208" s="36"/>
      <c r="D208" s="184" t="s">
        <v>335</v>
      </c>
      <c r="E208" s="36"/>
      <c r="F208" s="215" t="s">
        <v>439</v>
      </c>
      <c r="G208" s="36"/>
      <c r="H208" s="36"/>
      <c r="I208" s="216"/>
      <c r="J208" s="36"/>
      <c r="K208" s="36"/>
      <c r="L208" s="39"/>
      <c r="M208" s="217"/>
      <c r="N208" s="218"/>
      <c r="O208" s="64"/>
      <c r="P208" s="64"/>
      <c r="Q208" s="64"/>
      <c r="R208" s="64"/>
      <c r="S208" s="64"/>
      <c r="T208" s="65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7" t="s">
        <v>335</v>
      </c>
      <c r="AU208" s="17" t="s">
        <v>80</v>
      </c>
    </row>
    <row r="209" spans="1:65" s="2" customFormat="1" ht="16.5" customHeight="1">
      <c r="A209" s="34"/>
      <c r="B209" s="35"/>
      <c r="C209" s="205" t="s">
        <v>440</v>
      </c>
      <c r="D209" s="205" t="s">
        <v>185</v>
      </c>
      <c r="E209" s="206" t="s">
        <v>441</v>
      </c>
      <c r="F209" s="207" t="s">
        <v>442</v>
      </c>
      <c r="G209" s="208" t="s">
        <v>236</v>
      </c>
      <c r="H209" s="209">
        <v>1</v>
      </c>
      <c r="I209" s="210"/>
      <c r="J209" s="211">
        <f aca="true" t="shared" si="10" ref="J209:J214">ROUND(I209*H209,2)</f>
        <v>0</v>
      </c>
      <c r="K209" s="207" t="s">
        <v>133</v>
      </c>
      <c r="L209" s="212"/>
      <c r="M209" s="213" t="s">
        <v>19</v>
      </c>
      <c r="N209" s="214" t="s">
        <v>46</v>
      </c>
      <c r="O209" s="64"/>
      <c r="P209" s="178">
        <f aca="true" t="shared" si="11" ref="P209:P214">O209*H209</f>
        <v>0</v>
      </c>
      <c r="Q209" s="178">
        <v>0.0012</v>
      </c>
      <c r="R209" s="178">
        <f aca="true" t="shared" si="12" ref="R209:R214">Q209*H209</f>
        <v>0.0012</v>
      </c>
      <c r="S209" s="178">
        <v>0</v>
      </c>
      <c r="T209" s="179">
        <f aca="true" t="shared" si="13" ref="T209:T214"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80" t="s">
        <v>281</v>
      </c>
      <c r="AT209" s="180" t="s">
        <v>185</v>
      </c>
      <c r="AU209" s="180" t="s">
        <v>80</v>
      </c>
      <c r="AY209" s="17" t="s">
        <v>127</v>
      </c>
      <c r="BE209" s="181">
        <f aca="true" t="shared" si="14" ref="BE209:BE214">IF(N209="základní",J209,0)</f>
        <v>0</v>
      </c>
      <c r="BF209" s="181">
        <f aca="true" t="shared" si="15" ref="BF209:BF214">IF(N209="snížená",J209,0)</f>
        <v>0</v>
      </c>
      <c r="BG209" s="181">
        <f aca="true" t="shared" si="16" ref="BG209:BG214">IF(N209="zákl. přenesená",J209,0)</f>
        <v>0</v>
      </c>
      <c r="BH209" s="181">
        <f aca="true" t="shared" si="17" ref="BH209:BH214">IF(N209="sníž. přenesená",J209,0)</f>
        <v>0</v>
      </c>
      <c r="BI209" s="181">
        <f aca="true" t="shared" si="18" ref="BI209:BI214">IF(N209="nulová",J209,0)</f>
        <v>0</v>
      </c>
      <c r="BJ209" s="17" t="s">
        <v>83</v>
      </c>
      <c r="BK209" s="181">
        <f aca="true" t="shared" si="19" ref="BK209:BK214">ROUND(I209*H209,2)</f>
        <v>0</v>
      </c>
      <c r="BL209" s="17" t="s">
        <v>205</v>
      </c>
      <c r="BM209" s="180" t="s">
        <v>443</v>
      </c>
    </row>
    <row r="210" spans="1:65" s="2" customFormat="1" ht="24">
      <c r="A210" s="34"/>
      <c r="B210" s="35"/>
      <c r="C210" s="169" t="s">
        <v>444</v>
      </c>
      <c r="D210" s="169" t="s">
        <v>129</v>
      </c>
      <c r="E210" s="170" t="s">
        <v>445</v>
      </c>
      <c r="F210" s="171" t="s">
        <v>446</v>
      </c>
      <c r="G210" s="172" t="s">
        <v>236</v>
      </c>
      <c r="H210" s="173">
        <v>1</v>
      </c>
      <c r="I210" s="174"/>
      <c r="J210" s="175">
        <f t="shared" si="10"/>
        <v>0</v>
      </c>
      <c r="K210" s="171" t="s">
        <v>133</v>
      </c>
      <c r="L210" s="39"/>
      <c r="M210" s="176" t="s">
        <v>19</v>
      </c>
      <c r="N210" s="177" t="s">
        <v>46</v>
      </c>
      <c r="O210" s="64"/>
      <c r="P210" s="178">
        <f t="shared" si="11"/>
        <v>0</v>
      </c>
      <c r="Q210" s="178">
        <v>0.00093</v>
      </c>
      <c r="R210" s="178">
        <f t="shared" si="12"/>
        <v>0.00093</v>
      </c>
      <c r="S210" s="178">
        <v>0</v>
      </c>
      <c r="T210" s="179">
        <f t="shared" si="13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0" t="s">
        <v>205</v>
      </c>
      <c r="AT210" s="180" t="s">
        <v>129</v>
      </c>
      <c r="AU210" s="180" t="s">
        <v>80</v>
      </c>
      <c r="AY210" s="17" t="s">
        <v>127</v>
      </c>
      <c r="BE210" s="181">
        <f t="shared" si="14"/>
        <v>0</v>
      </c>
      <c r="BF210" s="181">
        <f t="shared" si="15"/>
        <v>0</v>
      </c>
      <c r="BG210" s="181">
        <f t="shared" si="16"/>
        <v>0</v>
      </c>
      <c r="BH210" s="181">
        <f t="shared" si="17"/>
        <v>0</v>
      </c>
      <c r="BI210" s="181">
        <f t="shared" si="18"/>
        <v>0</v>
      </c>
      <c r="BJ210" s="17" t="s">
        <v>83</v>
      </c>
      <c r="BK210" s="181">
        <f t="shared" si="19"/>
        <v>0</v>
      </c>
      <c r="BL210" s="17" t="s">
        <v>205</v>
      </c>
      <c r="BM210" s="180" t="s">
        <v>447</v>
      </c>
    </row>
    <row r="211" spans="1:65" s="2" customFormat="1" ht="24">
      <c r="A211" s="34"/>
      <c r="B211" s="35"/>
      <c r="C211" s="205" t="s">
        <v>448</v>
      </c>
      <c r="D211" s="205" t="s">
        <v>185</v>
      </c>
      <c r="E211" s="206" t="s">
        <v>449</v>
      </c>
      <c r="F211" s="207" t="s">
        <v>450</v>
      </c>
      <c r="G211" s="208" t="s">
        <v>236</v>
      </c>
      <c r="H211" s="209">
        <v>1</v>
      </c>
      <c r="I211" s="210"/>
      <c r="J211" s="211">
        <f t="shared" si="10"/>
        <v>0</v>
      </c>
      <c r="K211" s="207" t="s">
        <v>263</v>
      </c>
      <c r="L211" s="212"/>
      <c r="M211" s="213" t="s">
        <v>19</v>
      </c>
      <c r="N211" s="214" t="s">
        <v>46</v>
      </c>
      <c r="O211" s="64"/>
      <c r="P211" s="178">
        <f t="shared" si="11"/>
        <v>0</v>
      </c>
      <c r="Q211" s="178">
        <v>0.079</v>
      </c>
      <c r="R211" s="178">
        <f t="shared" si="12"/>
        <v>0.079</v>
      </c>
      <c r="S211" s="178">
        <v>0</v>
      </c>
      <c r="T211" s="179">
        <f t="shared" si="13"/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0" t="s">
        <v>281</v>
      </c>
      <c r="AT211" s="180" t="s">
        <v>185</v>
      </c>
      <c r="AU211" s="180" t="s">
        <v>80</v>
      </c>
      <c r="AY211" s="17" t="s">
        <v>127</v>
      </c>
      <c r="BE211" s="181">
        <f t="shared" si="14"/>
        <v>0</v>
      </c>
      <c r="BF211" s="181">
        <f t="shared" si="15"/>
        <v>0</v>
      </c>
      <c r="BG211" s="181">
        <f t="shared" si="16"/>
        <v>0</v>
      </c>
      <c r="BH211" s="181">
        <f t="shared" si="17"/>
        <v>0</v>
      </c>
      <c r="BI211" s="181">
        <f t="shared" si="18"/>
        <v>0</v>
      </c>
      <c r="BJ211" s="17" t="s">
        <v>83</v>
      </c>
      <c r="BK211" s="181">
        <f t="shared" si="19"/>
        <v>0</v>
      </c>
      <c r="BL211" s="17" t="s">
        <v>205</v>
      </c>
      <c r="BM211" s="180" t="s">
        <v>451</v>
      </c>
    </row>
    <row r="212" spans="1:65" s="2" customFormat="1" ht="16.5" customHeight="1">
      <c r="A212" s="34"/>
      <c r="B212" s="35"/>
      <c r="C212" s="169" t="s">
        <v>452</v>
      </c>
      <c r="D212" s="169" t="s">
        <v>129</v>
      </c>
      <c r="E212" s="170" t="s">
        <v>453</v>
      </c>
      <c r="F212" s="171" t="s">
        <v>454</v>
      </c>
      <c r="G212" s="172" t="s">
        <v>236</v>
      </c>
      <c r="H212" s="173">
        <v>1</v>
      </c>
      <c r="I212" s="174"/>
      <c r="J212" s="175">
        <f t="shared" si="10"/>
        <v>0</v>
      </c>
      <c r="K212" s="171" t="s">
        <v>133</v>
      </c>
      <c r="L212" s="39"/>
      <c r="M212" s="176" t="s">
        <v>19</v>
      </c>
      <c r="N212" s="177" t="s">
        <v>46</v>
      </c>
      <c r="O212" s="64"/>
      <c r="P212" s="178">
        <f t="shared" si="11"/>
        <v>0</v>
      </c>
      <c r="Q212" s="178">
        <v>0</v>
      </c>
      <c r="R212" s="178">
        <f t="shared" si="12"/>
        <v>0</v>
      </c>
      <c r="S212" s="178">
        <v>0</v>
      </c>
      <c r="T212" s="179">
        <f t="shared" si="1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80" t="s">
        <v>205</v>
      </c>
      <c r="AT212" s="180" t="s">
        <v>129</v>
      </c>
      <c r="AU212" s="180" t="s">
        <v>80</v>
      </c>
      <c r="AY212" s="17" t="s">
        <v>127</v>
      </c>
      <c r="BE212" s="181">
        <f t="shared" si="14"/>
        <v>0</v>
      </c>
      <c r="BF212" s="181">
        <f t="shared" si="15"/>
        <v>0</v>
      </c>
      <c r="BG212" s="181">
        <f t="shared" si="16"/>
        <v>0</v>
      </c>
      <c r="BH212" s="181">
        <f t="shared" si="17"/>
        <v>0</v>
      </c>
      <c r="BI212" s="181">
        <f t="shared" si="18"/>
        <v>0</v>
      </c>
      <c r="BJ212" s="17" t="s">
        <v>83</v>
      </c>
      <c r="BK212" s="181">
        <f t="shared" si="19"/>
        <v>0</v>
      </c>
      <c r="BL212" s="17" t="s">
        <v>205</v>
      </c>
      <c r="BM212" s="180" t="s">
        <v>455</v>
      </c>
    </row>
    <row r="213" spans="1:65" s="2" customFormat="1" ht="16.5" customHeight="1">
      <c r="A213" s="34"/>
      <c r="B213" s="35"/>
      <c r="C213" s="205" t="s">
        <v>456</v>
      </c>
      <c r="D213" s="205" t="s">
        <v>185</v>
      </c>
      <c r="E213" s="206" t="s">
        <v>457</v>
      </c>
      <c r="F213" s="207" t="s">
        <v>458</v>
      </c>
      <c r="G213" s="208" t="s">
        <v>236</v>
      </c>
      <c r="H213" s="209">
        <v>1</v>
      </c>
      <c r="I213" s="210"/>
      <c r="J213" s="211">
        <f t="shared" si="10"/>
        <v>0</v>
      </c>
      <c r="K213" s="207" t="s">
        <v>133</v>
      </c>
      <c r="L213" s="212"/>
      <c r="M213" s="213" t="s">
        <v>19</v>
      </c>
      <c r="N213" s="214" t="s">
        <v>46</v>
      </c>
      <c r="O213" s="64"/>
      <c r="P213" s="178">
        <f t="shared" si="11"/>
        <v>0</v>
      </c>
      <c r="Q213" s="178">
        <v>0.0047</v>
      </c>
      <c r="R213" s="178">
        <f t="shared" si="12"/>
        <v>0.0047</v>
      </c>
      <c r="S213" s="178">
        <v>0</v>
      </c>
      <c r="T213" s="179">
        <f t="shared" si="13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80" t="s">
        <v>281</v>
      </c>
      <c r="AT213" s="180" t="s">
        <v>185</v>
      </c>
      <c r="AU213" s="180" t="s">
        <v>80</v>
      </c>
      <c r="AY213" s="17" t="s">
        <v>127</v>
      </c>
      <c r="BE213" s="181">
        <f t="shared" si="14"/>
        <v>0</v>
      </c>
      <c r="BF213" s="181">
        <f t="shared" si="15"/>
        <v>0</v>
      </c>
      <c r="BG213" s="181">
        <f t="shared" si="16"/>
        <v>0</v>
      </c>
      <c r="BH213" s="181">
        <f t="shared" si="17"/>
        <v>0</v>
      </c>
      <c r="BI213" s="181">
        <f t="shared" si="18"/>
        <v>0</v>
      </c>
      <c r="BJ213" s="17" t="s">
        <v>83</v>
      </c>
      <c r="BK213" s="181">
        <f t="shared" si="19"/>
        <v>0</v>
      </c>
      <c r="BL213" s="17" t="s">
        <v>205</v>
      </c>
      <c r="BM213" s="180" t="s">
        <v>459</v>
      </c>
    </row>
    <row r="214" spans="1:65" s="2" customFormat="1" ht="24">
      <c r="A214" s="34"/>
      <c r="B214" s="35"/>
      <c r="C214" s="169" t="s">
        <v>460</v>
      </c>
      <c r="D214" s="169" t="s">
        <v>129</v>
      </c>
      <c r="E214" s="170" t="s">
        <v>461</v>
      </c>
      <c r="F214" s="171" t="s">
        <v>462</v>
      </c>
      <c r="G214" s="172" t="s">
        <v>188</v>
      </c>
      <c r="H214" s="173">
        <v>0.191</v>
      </c>
      <c r="I214" s="174"/>
      <c r="J214" s="175">
        <f t="shared" si="10"/>
        <v>0</v>
      </c>
      <c r="K214" s="171" t="s">
        <v>133</v>
      </c>
      <c r="L214" s="39"/>
      <c r="M214" s="176" t="s">
        <v>19</v>
      </c>
      <c r="N214" s="177" t="s">
        <v>46</v>
      </c>
      <c r="O214" s="64"/>
      <c r="P214" s="178">
        <f t="shared" si="11"/>
        <v>0</v>
      </c>
      <c r="Q214" s="178">
        <v>0</v>
      </c>
      <c r="R214" s="178">
        <f t="shared" si="12"/>
        <v>0</v>
      </c>
      <c r="S214" s="178">
        <v>0</v>
      </c>
      <c r="T214" s="179">
        <f t="shared" si="1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0" t="s">
        <v>205</v>
      </c>
      <c r="AT214" s="180" t="s">
        <v>129</v>
      </c>
      <c r="AU214" s="180" t="s">
        <v>80</v>
      </c>
      <c r="AY214" s="17" t="s">
        <v>127</v>
      </c>
      <c r="BE214" s="181">
        <f t="shared" si="14"/>
        <v>0</v>
      </c>
      <c r="BF214" s="181">
        <f t="shared" si="15"/>
        <v>0</v>
      </c>
      <c r="BG214" s="181">
        <f t="shared" si="16"/>
        <v>0</v>
      </c>
      <c r="BH214" s="181">
        <f t="shared" si="17"/>
        <v>0</v>
      </c>
      <c r="BI214" s="181">
        <f t="shared" si="18"/>
        <v>0</v>
      </c>
      <c r="BJ214" s="17" t="s">
        <v>83</v>
      </c>
      <c r="BK214" s="181">
        <f t="shared" si="19"/>
        <v>0</v>
      </c>
      <c r="BL214" s="17" t="s">
        <v>205</v>
      </c>
      <c r="BM214" s="180" t="s">
        <v>463</v>
      </c>
    </row>
    <row r="215" spans="2:63" s="12" customFormat="1" ht="22.9" customHeight="1">
      <c r="B215" s="153"/>
      <c r="C215" s="154"/>
      <c r="D215" s="155" t="s">
        <v>74</v>
      </c>
      <c r="E215" s="167" t="s">
        <v>464</v>
      </c>
      <c r="F215" s="167" t="s">
        <v>465</v>
      </c>
      <c r="G215" s="154"/>
      <c r="H215" s="154"/>
      <c r="I215" s="157"/>
      <c r="J215" s="168">
        <f>BK215</f>
        <v>0</v>
      </c>
      <c r="K215" s="154"/>
      <c r="L215" s="159"/>
      <c r="M215" s="160"/>
      <c r="N215" s="161"/>
      <c r="O215" s="161"/>
      <c r="P215" s="162">
        <f>SUM(P216:P222)</f>
        <v>0</v>
      </c>
      <c r="Q215" s="161"/>
      <c r="R215" s="162">
        <f>SUM(R216:R222)</f>
        <v>0.30049000000000003</v>
      </c>
      <c r="S215" s="161"/>
      <c r="T215" s="163">
        <f>SUM(T216:T222)</f>
        <v>0</v>
      </c>
      <c r="AR215" s="164" t="s">
        <v>80</v>
      </c>
      <c r="AT215" s="165" t="s">
        <v>74</v>
      </c>
      <c r="AU215" s="165" t="s">
        <v>83</v>
      </c>
      <c r="AY215" s="164" t="s">
        <v>127</v>
      </c>
      <c r="BK215" s="166">
        <f>SUM(BK216:BK222)</f>
        <v>0</v>
      </c>
    </row>
    <row r="216" spans="1:65" s="2" customFormat="1" ht="16.5" customHeight="1">
      <c r="A216" s="34"/>
      <c r="B216" s="35"/>
      <c r="C216" s="169" t="s">
        <v>466</v>
      </c>
      <c r="D216" s="169" t="s">
        <v>129</v>
      </c>
      <c r="E216" s="170" t="s">
        <v>467</v>
      </c>
      <c r="F216" s="171" t="s">
        <v>468</v>
      </c>
      <c r="G216" s="172" t="s">
        <v>236</v>
      </c>
      <c r="H216" s="173">
        <v>13</v>
      </c>
      <c r="I216" s="174"/>
      <c r="J216" s="175">
        <f>ROUND(I216*H216,2)</f>
        <v>0</v>
      </c>
      <c r="K216" s="171" t="s">
        <v>263</v>
      </c>
      <c r="L216" s="39"/>
      <c r="M216" s="176" t="s">
        <v>19</v>
      </c>
      <c r="N216" s="177" t="s">
        <v>46</v>
      </c>
      <c r="O216" s="64"/>
      <c r="P216" s="178">
        <f>O216*H216</f>
        <v>0</v>
      </c>
      <c r="Q216" s="178">
        <v>0.0008</v>
      </c>
      <c r="R216" s="178">
        <f>Q216*H216</f>
        <v>0.010400000000000001</v>
      </c>
      <c r="S216" s="178">
        <v>0</v>
      </c>
      <c r="T216" s="179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80" t="s">
        <v>205</v>
      </c>
      <c r="AT216" s="180" t="s">
        <v>129</v>
      </c>
      <c r="AU216" s="180" t="s">
        <v>80</v>
      </c>
      <c r="AY216" s="17" t="s">
        <v>127</v>
      </c>
      <c r="BE216" s="181">
        <f>IF(N216="základní",J216,0)</f>
        <v>0</v>
      </c>
      <c r="BF216" s="181">
        <f>IF(N216="snížená",J216,0)</f>
        <v>0</v>
      </c>
      <c r="BG216" s="181">
        <f>IF(N216="zákl. přenesená",J216,0)</f>
        <v>0</v>
      </c>
      <c r="BH216" s="181">
        <f>IF(N216="sníž. přenesená",J216,0)</f>
        <v>0</v>
      </c>
      <c r="BI216" s="181">
        <f>IF(N216="nulová",J216,0)</f>
        <v>0</v>
      </c>
      <c r="BJ216" s="17" t="s">
        <v>83</v>
      </c>
      <c r="BK216" s="181">
        <f>ROUND(I216*H216,2)</f>
        <v>0</v>
      </c>
      <c r="BL216" s="17" t="s">
        <v>205</v>
      </c>
      <c r="BM216" s="180" t="s">
        <v>469</v>
      </c>
    </row>
    <row r="217" spans="1:65" s="2" customFormat="1" ht="24">
      <c r="A217" s="34"/>
      <c r="B217" s="35"/>
      <c r="C217" s="205" t="s">
        <v>470</v>
      </c>
      <c r="D217" s="205" t="s">
        <v>185</v>
      </c>
      <c r="E217" s="206" t="s">
        <v>471</v>
      </c>
      <c r="F217" s="207" t="s">
        <v>472</v>
      </c>
      <c r="G217" s="208" t="s">
        <v>236</v>
      </c>
      <c r="H217" s="209">
        <v>13</v>
      </c>
      <c r="I217" s="210"/>
      <c r="J217" s="211">
        <f>ROUND(I217*H217,2)</f>
        <v>0</v>
      </c>
      <c r="K217" s="207" t="s">
        <v>263</v>
      </c>
      <c r="L217" s="212"/>
      <c r="M217" s="213" t="s">
        <v>19</v>
      </c>
      <c r="N217" s="214" t="s">
        <v>46</v>
      </c>
      <c r="O217" s="64"/>
      <c r="P217" s="178">
        <f>O217*H217</f>
        <v>0</v>
      </c>
      <c r="Q217" s="178">
        <v>0.02</v>
      </c>
      <c r="R217" s="178">
        <f>Q217*H217</f>
        <v>0.26</v>
      </c>
      <c r="S217" s="178">
        <v>0</v>
      </c>
      <c r="T217" s="179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80" t="s">
        <v>281</v>
      </c>
      <c r="AT217" s="180" t="s">
        <v>185</v>
      </c>
      <c r="AU217" s="180" t="s">
        <v>80</v>
      </c>
      <c r="AY217" s="17" t="s">
        <v>127</v>
      </c>
      <c r="BE217" s="181">
        <f>IF(N217="základní",J217,0)</f>
        <v>0</v>
      </c>
      <c r="BF217" s="181">
        <f>IF(N217="snížená",J217,0)</f>
        <v>0</v>
      </c>
      <c r="BG217" s="181">
        <f>IF(N217="zákl. přenesená",J217,0)</f>
        <v>0</v>
      </c>
      <c r="BH217" s="181">
        <f>IF(N217="sníž. přenesená",J217,0)</f>
        <v>0</v>
      </c>
      <c r="BI217" s="181">
        <f>IF(N217="nulová",J217,0)</f>
        <v>0</v>
      </c>
      <c r="BJ217" s="17" t="s">
        <v>83</v>
      </c>
      <c r="BK217" s="181">
        <f>ROUND(I217*H217,2)</f>
        <v>0</v>
      </c>
      <c r="BL217" s="17" t="s">
        <v>205</v>
      </c>
      <c r="BM217" s="180" t="s">
        <v>473</v>
      </c>
    </row>
    <row r="218" spans="1:47" s="2" customFormat="1" ht="48.75">
      <c r="A218" s="34"/>
      <c r="B218" s="35"/>
      <c r="C218" s="36"/>
      <c r="D218" s="184" t="s">
        <v>335</v>
      </c>
      <c r="E218" s="36"/>
      <c r="F218" s="215" t="s">
        <v>474</v>
      </c>
      <c r="G218" s="36"/>
      <c r="H218" s="36"/>
      <c r="I218" s="216"/>
      <c r="J218" s="36"/>
      <c r="K218" s="36"/>
      <c r="L218" s="39"/>
      <c r="M218" s="217"/>
      <c r="N218" s="218"/>
      <c r="O218" s="64"/>
      <c r="P218" s="64"/>
      <c r="Q218" s="64"/>
      <c r="R218" s="64"/>
      <c r="S218" s="64"/>
      <c r="T218" s="65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7" t="s">
        <v>335</v>
      </c>
      <c r="AU218" s="17" t="s">
        <v>80</v>
      </c>
    </row>
    <row r="219" spans="1:65" s="2" customFormat="1" ht="21.75" customHeight="1">
      <c r="A219" s="34"/>
      <c r="B219" s="35"/>
      <c r="C219" s="169" t="s">
        <v>475</v>
      </c>
      <c r="D219" s="169" t="s">
        <v>129</v>
      </c>
      <c r="E219" s="170" t="s">
        <v>476</v>
      </c>
      <c r="F219" s="171" t="s">
        <v>477</v>
      </c>
      <c r="G219" s="172" t="s">
        <v>144</v>
      </c>
      <c r="H219" s="173">
        <v>1.5</v>
      </c>
      <c r="I219" s="174"/>
      <c r="J219" s="175">
        <f>ROUND(I219*H219,2)</f>
        <v>0</v>
      </c>
      <c r="K219" s="171" t="s">
        <v>133</v>
      </c>
      <c r="L219" s="39"/>
      <c r="M219" s="176" t="s">
        <v>19</v>
      </c>
      <c r="N219" s="177" t="s">
        <v>46</v>
      </c>
      <c r="O219" s="64"/>
      <c r="P219" s="178">
        <f>O219*H219</f>
        <v>0</v>
      </c>
      <c r="Q219" s="178">
        <v>6E-05</v>
      </c>
      <c r="R219" s="178">
        <f>Q219*H219</f>
        <v>9E-05</v>
      </c>
      <c r="S219" s="178">
        <v>0</v>
      </c>
      <c r="T219" s="179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80" t="s">
        <v>205</v>
      </c>
      <c r="AT219" s="180" t="s">
        <v>129</v>
      </c>
      <c r="AU219" s="180" t="s">
        <v>80</v>
      </c>
      <c r="AY219" s="17" t="s">
        <v>127</v>
      </c>
      <c r="BE219" s="181">
        <f>IF(N219="základní",J219,0)</f>
        <v>0</v>
      </c>
      <c r="BF219" s="181">
        <f>IF(N219="snížená",J219,0)</f>
        <v>0</v>
      </c>
      <c r="BG219" s="181">
        <f>IF(N219="zákl. přenesená",J219,0)</f>
        <v>0</v>
      </c>
      <c r="BH219" s="181">
        <f>IF(N219="sníž. přenesená",J219,0)</f>
        <v>0</v>
      </c>
      <c r="BI219" s="181">
        <f>IF(N219="nulová",J219,0)</f>
        <v>0</v>
      </c>
      <c r="BJ219" s="17" t="s">
        <v>83</v>
      </c>
      <c r="BK219" s="181">
        <f>ROUND(I219*H219,2)</f>
        <v>0</v>
      </c>
      <c r="BL219" s="17" t="s">
        <v>205</v>
      </c>
      <c r="BM219" s="180" t="s">
        <v>478</v>
      </c>
    </row>
    <row r="220" spans="1:65" s="2" customFormat="1" ht="16.5" customHeight="1">
      <c r="A220" s="34"/>
      <c r="B220" s="35"/>
      <c r="C220" s="205" t="s">
        <v>479</v>
      </c>
      <c r="D220" s="205" t="s">
        <v>185</v>
      </c>
      <c r="E220" s="206" t="s">
        <v>480</v>
      </c>
      <c r="F220" s="207" t="s">
        <v>481</v>
      </c>
      <c r="G220" s="208" t="s">
        <v>144</v>
      </c>
      <c r="H220" s="209">
        <v>1.5</v>
      </c>
      <c r="I220" s="210"/>
      <c r="J220" s="211">
        <f>ROUND(I220*H220,2)</f>
        <v>0</v>
      </c>
      <c r="K220" s="207" t="s">
        <v>263</v>
      </c>
      <c r="L220" s="212"/>
      <c r="M220" s="213" t="s">
        <v>19</v>
      </c>
      <c r="N220" s="214" t="s">
        <v>46</v>
      </c>
      <c r="O220" s="64"/>
      <c r="P220" s="178">
        <f>O220*H220</f>
        <v>0</v>
      </c>
      <c r="Q220" s="178">
        <v>0.02</v>
      </c>
      <c r="R220" s="178">
        <f>Q220*H220</f>
        <v>0.03</v>
      </c>
      <c r="S220" s="178">
        <v>0</v>
      </c>
      <c r="T220" s="179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80" t="s">
        <v>281</v>
      </c>
      <c r="AT220" s="180" t="s">
        <v>185</v>
      </c>
      <c r="AU220" s="180" t="s">
        <v>80</v>
      </c>
      <c r="AY220" s="17" t="s">
        <v>127</v>
      </c>
      <c r="BE220" s="181">
        <f>IF(N220="základní",J220,0)</f>
        <v>0</v>
      </c>
      <c r="BF220" s="181">
        <f>IF(N220="snížená",J220,0)</f>
        <v>0</v>
      </c>
      <c r="BG220" s="181">
        <f>IF(N220="zákl. přenesená",J220,0)</f>
        <v>0</v>
      </c>
      <c r="BH220" s="181">
        <f>IF(N220="sníž. přenesená",J220,0)</f>
        <v>0</v>
      </c>
      <c r="BI220" s="181">
        <f>IF(N220="nulová",J220,0)</f>
        <v>0</v>
      </c>
      <c r="BJ220" s="17" t="s">
        <v>83</v>
      </c>
      <c r="BK220" s="181">
        <f>ROUND(I220*H220,2)</f>
        <v>0</v>
      </c>
      <c r="BL220" s="17" t="s">
        <v>205</v>
      </c>
      <c r="BM220" s="180" t="s">
        <v>482</v>
      </c>
    </row>
    <row r="221" spans="2:51" s="13" customFormat="1" ht="11.25">
      <c r="B221" s="182"/>
      <c r="C221" s="183"/>
      <c r="D221" s="184" t="s">
        <v>136</v>
      </c>
      <c r="E221" s="185" t="s">
        <v>19</v>
      </c>
      <c r="F221" s="186" t="s">
        <v>483</v>
      </c>
      <c r="G221" s="183"/>
      <c r="H221" s="187">
        <v>1.5</v>
      </c>
      <c r="I221" s="188"/>
      <c r="J221" s="183"/>
      <c r="K221" s="183"/>
      <c r="L221" s="189"/>
      <c r="M221" s="190"/>
      <c r="N221" s="191"/>
      <c r="O221" s="191"/>
      <c r="P221" s="191"/>
      <c r="Q221" s="191"/>
      <c r="R221" s="191"/>
      <c r="S221" s="191"/>
      <c r="T221" s="192"/>
      <c r="AT221" s="193" t="s">
        <v>136</v>
      </c>
      <c r="AU221" s="193" t="s">
        <v>80</v>
      </c>
      <c r="AV221" s="13" t="s">
        <v>80</v>
      </c>
      <c r="AW221" s="13" t="s">
        <v>36</v>
      </c>
      <c r="AX221" s="13" t="s">
        <v>83</v>
      </c>
      <c r="AY221" s="193" t="s">
        <v>127</v>
      </c>
    </row>
    <row r="222" spans="1:65" s="2" customFormat="1" ht="24">
      <c r="A222" s="34"/>
      <c r="B222" s="35"/>
      <c r="C222" s="169" t="s">
        <v>484</v>
      </c>
      <c r="D222" s="169" t="s">
        <v>129</v>
      </c>
      <c r="E222" s="170" t="s">
        <v>485</v>
      </c>
      <c r="F222" s="171" t="s">
        <v>486</v>
      </c>
      <c r="G222" s="172" t="s">
        <v>188</v>
      </c>
      <c r="H222" s="173">
        <v>0.3</v>
      </c>
      <c r="I222" s="174"/>
      <c r="J222" s="175">
        <f>ROUND(I222*H222,2)</f>
        <v>0</v>
      </c>
      <c r="K222" s="171" t="s">
        <v>133</v>
      </c>
      <c r="L222" s="39"/>
      <c r="M222" s="176" t="s">
        <v>19</v>
      </c>
      <c r="N222" s="177" t="s">
        <v>46</v>
      </c>
      <c r="O222" s="64"/>
      <c r="P222" s="178">
        <f>O222*H222</f>
        <v>0</v>
      </c>
      <c r="Q222" s="178">
        <v>0</v>
      </c>
      <c r="R222" s="178">
        <f>Q222*H222</f>
        <v>0</v>
      </c>
      <c r="S222" s="178">
        <v>0</v>
      </c>
      <c r="T222" s="179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80" t="s">
        <v>205</v>
      </c>
      <c r="AT222" s="180" t="s">
        <v>129</v>
      </c>
      <c r="AU222" s="180" t="s">
        <v>80</v>
      </c>
      <c r="AY222" s="17" t="s">
        <v>127</v>
      </c>
      <c r="BE222" s="181">
        <f>IF(N222="základní",J222,0)</f>
        <v>0</v>
      </c>
      <c r="BF222" s="181">
        <f>IF(N222="snížená",J222,0)</f>
        <v>0</v>
      </c>
      <c r="BG222" s="181">
        <f>IF(N222="zákl. přenesená",J222,0)</f>
        <v>0</v>
      </c>
      <c r="BH222" s="181">
        <f>IF(N222="sníž. přenesená",J222,0)</f>
        <v>0</v>
      </c>
      <c r="BI222" s="181">
        <f>IF(N222="nulová",J222,0)</f>
        <v>0</v>
      </c>
      <c r="BJ222" s="17" t="s">
        <v>83</v>
      </c>
      <c r="BK222" s="181">
        <f>ROUND(I222*H222,2)</f>
        <v>0</v>
      </c>
      <c r="BL222" s="17" t="s">
        <v>205</v>
      </c>
      <c r="BM222" s="180" t="s">
        <v>487</v>
      </c>
    </row>
    <row r="223" spans="2:63" s="12" customFormat="1" ht="22.9" customHeight="1">
      <c r="B223" s="153"/>
      <c r="C223" s="154"/>
      <c r="D223" s="155" t="s">
        <v>74</v>
      </c>
      <c r="E223" s="167" t="s">
        <v>488</v>
      </c>
      <c r="F223" s="167" t="s">
        <v>489</v>
      </c>
      <c r="G223" s="154"/>
      <c r="H223" s="154"/>
      <c r="I223" s="157"/>
      <c r="J223" s="168">
        <f>BK223</f>
        <v>0</v>
      </c>
      <c r="K223" s="154"/>
      <c r="L223" s="159"/>
      <c r="M223" s="160"/>
      <c r="N223" s="161"/>
      <c r="O223" s="161"/>
      <c r="P223" s="162">
        <f>SUM(P224:P227)</f>
        <v>0</v>
      </c>
      <c r="Q223" s="161"/>
      <c r="R223" s="162">
        <f>SUM(R224:R227)</f>
        <v>0.027499999999999997</v>
      </c>
      <c r="S223" s="161"/>
      <c r="T223" s="163">
        <f>SUM(T224:T227)</f>
        <v>0.0262</v>
      </c>
      <c r="AR223" s="164" t="s">
        <v>80</v>
      </c>
      <c r="AT223" s="165" t="s">
        <v>74</v>
      </c>
      <c r="AU223" s="165" t="s">
        <v>83</v>
      </c>
      <c r="AY223" s="164" t="s">
        <v>127</v>
      </c>
      <c r="BK223" s="166">
        <f>SUM(BK224:BK227)</f>
        <v>0</v>
      </c>
    </row>
    <row r="224" spans="1:65" s="2" customFormat="1" ht="16.5" customHeight="1">
      <c r="A224" s="34"/>
      <c r="B224" s="35"/>
      <c r="C224" s="169" t="s">
        <v>490</v>
      </c>
      <c r="D224" s="169" t="s">
        <v>129</v>
      </c>
      <c r="E224" s="170" t="s">
        <v>491</v>
      </c>
      <c r="F224" s="171" t="s">
        <v>492</v>
      </c>
      <c r="G224" s="172" t="s">
        <v>236</v>
      </c>
      <c r="H224" s="173">
        <v>10</v>
      </c>
      <c r="I224" s="174"/>
      <c r="J224" s="175">
        <f>ROUND(I224*H224,2)</f>
        <v>0</v>
      </c>
      <c r="K224" s="171" t="s">
        <v>133</v>
      </c>
      <c r="L224" s="39"/>
      <c r="M224" s="176" t="s">
        <v>19</v>
      </c>
      <c r="N224" s="177" t="s">
        <v>46</v>
      </c>
      <c r="O224" s="64"/>
      <c r="P224" s="178">
        <f>O224*H224</f>
        <v>0</v>
      </c>
      <c r="Q224" s="178">
        <v>0.00083</v>
      </c>
      <c r="R224" s="178">
        <f>Q224*H224</f>
        <v>0.0083</v>
      </c>
      <c r="S224" s="178">
        <v>0.00262</v>
      </c>
      <c r="T224" s="179">
        <f>S224*H224</f>
        <v>0.0262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80" t="s">
        <v>205</v>
      </c>
      <c r="AT224" s="180" t="s">
        <v>129</v>
      </c>
      <c r="AU224" s="180" t="s">
        <v>80</v>
      </c>
      <c r="AY224" s="17" t="s">
        <v>127</v>
      </c>
      <c r="BE224" s="181">
        <f>IF(N224="základní",J224,0)</f>
        <v>0</v>
      </c>
      <c r="BF224" s="181">
        <f>IF(N224="snížená",J224,0)</f>
        <v>0</v>
      </c>
      <c r="BG224" s="181">
        <f>IF(N224="zákl. přenesená",J224,0)</f>
        <v>0</v>
      </c>
      <c r="BH224" s="181">
        <f>IF(N224="sníž. přenesená",J224,0)</f>
        <v>0</v>
      </c>
      <c r="BI224" s="181">
        <f>IF(N224="nulová",J224,0)</f>
        <v>0</v>
      </c>
      <c r="BJ224" s="17" t="s">
        <v>83</v>
      </c>
      <c r="BK224" s="181">
        <f>ROUND(I224*H224,2)</f>
        <v>0</v>
      </c>
      <c r="BL224" s="17" t="s">
        <v>205</v>
      </c>
      <c r="BM224" s="180" t="s">
        <v>493</v>
      </c>
    </row>
    <row r="225" spans="1:47" s="2" customFormat="1" ht="19.5">
      <c r="A225" s="34"/>
      <c r="B225" s="35"/>
      <c r="C225" s="36"/>
      <c r="D225" s="184" t="s">
        <v>335</v>
      </c>
      <c r="E225" s="36"/>
      <c r="F225" s="215" t="s">
        <v>494</v>
      </c>
      <c r="G225" s="36"/>
      <c r="H225" s="36"/>
      <c r="I225" s="216"/>
      <c r="J225" s="36"/>
      <c r="K225" s="36"/>
      <c r="L225" s="39"/>
      <c r="M225" s="217"/>
      <c r="N225" s="218"/>
      <c r="O225" s="64"/>
      <c r="P225" s="64"/>
      <c r="Q225" s="64"/>
      <c r="R225" s="64"/>
      <c r="S225" s="64"/>
      <c r="T225" s="65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7" t="s">
        <v>335</v>
      </c>
      <c r="AU225" s="17" t="s">
        <v>80</v>
      </c>
    </row>
    <row r="226" spans="1:65" s="2" customFormat="1" ht="21.75" customHeight="1">
      <c r="A226" s="34"/>
      <c r="B226" s="35"/>
      <c r="C226" s="205" t="s">
        <v>495</v>
      </c>
      <c r="D226" s="205" t="s">
        <v>185</v>
      </c>
      <c r="E226" s="206" t="s">
        <v>496</v>
      </c>
      <c r="F226" s="207" t="s">
        <v>497</v>
      </c>
      <c r="G226" s="208" t="s">
        <v>132</v>
      </c>
      <c r="H226" s="209">
        <v>1</v>
      </c>
      <c r="I226" s="210"/>
      <c r="J226" s="211">
        <f>ROUND(I226*H226,2)</f>
        <v>0</v>
      </c>
      <c r="K226" s="207" t="s">
        <v>133</v>
      </c>
      <c r="L226" s="212"/>
      <c r="M226" s="213" t="s">
        <v>19</v>
      </c>
      <c r="N226" s="214" t="s">
        <v>46</v>
      </c>
      <c r="O226" s="64"/>
      <c r="P226" s="178">
        <f>O226*H226</f>
        <v>0</v>
      </c>
      <c r="Q226" s="178">
        <v>0.0192</v>
      </c>
      <c r="R226" s="178">
        <f>Q226*H226</f>
        <v>0.0192</v>
      </c>
      <c r="S226" s="178">
        <v>0</v>
      </c>
      <c r="T226" s="179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80" t="s">
        <v>281</v>
      </c>
      <c r="AT226" s="180" t="s">
        <v>185</v>
      </c>
      <c r="AU226" s="180" t="s">
        <v>80</v>
      </c>
      <c r="AY226" s="17" t="s">
        <v>127</v>
      </c>
      <c r="BE226" s="181">
        <f>IF(N226="základní",J226,0)</f>
        <v>0</v>
      </c>
      <c r="BF226" s="181">
        <f>IF(N226="snížená",J226,0)</f>
        <v>0</v>
      </c>
      <c r="BG226" s="181">
        <f>IF(N226="zákl. přenesená",J226,0)</f>
        <v>0</v>
      </c>
      <c r="BH226" s="181">
        <f>IF(N226="sníž. přenesená",J226,0)</f>
        <v>0</v>
      </c>
      <c r="BI226" s="181">
        <f>IF(N226="nulová",J226,0)</f>
        <v>0</v>
      </c>
      <c r="BJ226" s="17" t="s">
        <v>83</v>
      </c>
      <c r="BK226" s="181">
        <f>ROUND(I226*H226,2)</f>
        <v>0</v>
      </c>
      <c r="BL226" s="17" t="s">
        <v>205</v>
      </c>
      <c r="BM226" s="180" t="s">
        <v>498</v>
      </c>
    </row>
    <row r="227" spans="1:65" s="2" customFormat="1" ht="24">
      <c r="A227" s="34"/>
      <c r="B227" s="35"/>
      <c r="C227" s="169" t="s">
        <v>499</v>
      </c>
      <c r="D227" s="169" t="s">
        <v>129</v>
      </c>
      <c r="E227" s="170" t="s">
        <v>500</v>
      </c>
      <c r="F227" s="171" t="s">
        <v>501</v>
      </c>
      <c r="G227" s="172" t="s">
        <v>188</v>
      </c>
      <c r="H227" s="173">
        <v>0.028</v>
      </c>
      <c r="I227" s="174"/>
      <c r="J227" s="175">
        <f>ROUND(I227*H227,2)</f>
        <v>0</v>
      </c>
      <c r="K227" s="171" t="s">
        <v>133</v>
      </c>
      <c r="L227" s="39"/>
      <c r="M227" s="176" t="s">
        <v>19</v>
      </c>
      <c r="N227" s="177" t="s">
        <v>46</v>
      </c>
      <c r="O227" s="64"/>
      <c r="P227" s="178">
        <f>O227*H227</f>
        <v>0</v>
      </c>
      <c r="Q227" s="178">
        <v>0</v>
      </c>
      <c r="R227" s="178">
        <f>Q227*H227</f>
        <v>0</v>
      </c>
      <c r="S227" s="178">
        <v>0</v>
      </c>
      <c r="T227" s="179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80" t="s">
        <v>205</v>
      </c>
      <c r="AT227" s="180" t="s">
        <v>129</v>
      </c>
      <c r="AU227" s="180" t="s">
        <v>80</v>
      </c>
      <c r="AY227" s="17" t="s">
        <v>127</v>
      </c>
      <c r="BE227" s="181">
        <f>IF(N227="základní",J227,0)</f>
        <v>0</v>
      </c>
      <c r="BF227" s="181">
        <f>IF(N227="snížená",J227,0)</f>
        <v>0</v>
      </c>
      <c r="BG227" s="181">
        <f>IF(N227="zákl. přenesená",J227,0)</f>
        <v>0</v>
      </c>
      <c r="BH227" s="181">
        <f>IF(N227="sníž. přenesená",J227,0)</f>
        <v>0</v>
      </c>
      <c r="BI227" s="181">
        <f>IF(N227="nulová",J227,0)</f>
        <v>0</v>
      </c>
      <c r="BJ227" s="17" t="s">
        <v>83</v>
      </c>
      <c r="BK227" s="181">
        <f>ROUND(I227*H227,2)</f>
        <v>0</v>
      </c>
      <c r="BL227" s="17" t="s">
        <v>205</v>
      </c>
      <c r="BM227" s="180" t="s">
        <v>502</v>
      </c>
    </row>
    <row r="228" spans="2:63" s="12" customFormat="1" ht="22.9" customHeight="1">
      <c r="B228" s="153"/>
      <c r="C228" s="154"/>
      <c r="D228" s="155" t="s">
        <v>74</v>
      </c>
      <c r="E228" s="167" t="s">
        <v>503</v>
      </c>
      <c r="F228" s="167" t="s">
        <v>504</v>
      </c>
      <c r="G228" s="154"/>
      <c r="H228" s="154"/>
      <c r="I228" s="157"/>
      <c r="J228" s="168">
        <f>BK228</f>
        <v>0</v>
      </c>
      <c r="K228" s="154"/>
      <c r="L228" s="159"/>
      <c r="M228" s="160"/>
      <c r="N228" s="161"/>
      <c r="O228" s="161"/>
      <c r="P228" s="162">
        <f>SUM(P229:P238)</f>
        <v>0</v>
      </c>
      <c r="Q228" s="161"/>
      <c r="R228" s="162">
        <f>SUM(R229:R238)</f>
        <v>0.03710839999999999</v>
      </c>
      <c r="S228" s="161"/>
      <c r="T228" s="163">
        <f>SUM(T229:T238)</f>
        <v>0</v>
      </c>
      <c r="AR228" s="164" t="s">
        <v>80</v>
      </c>
      <c r="AT228" s="165" t="s">
        <v>74</v>
      </c>
      <c r="AU228" s="165" t="s">
        <v>83</v>
      </c>
      <c r="AY228" s="164" t="s">
        <v>127</v>
      </c>
      <c r="BK228" s="166">
        <f>SUM(BK229:BK238)</f>
        <v>0</v>
      </c>
    </row>
    <row r="229" spans="1:65" s="2" customFormat="1" ht="16.5" customHeight="1">
      <c r="A229" s="34"/>
      <c r="B229" s="35"/>
      <c r="C229" s="169" t="s">
        <v>505</v>
      </c>
      <c r="D229" s="169" t="s">
        <v>129</v>
      </c>
      <c r="E229" s="170" t="s">
        <v>506</v>
      </c>
      <c r="F229" s="171" t="s">
        <v>507</v>
      </c>
      <c r="G229" s="172" t="s">
        <v>132</v>
      </c>
      <c r="H229" s="173">
        <v>2</v>
      </c>
      <c r="I229" s="174"/>
      <c r="J229" s="175">
        <f>ROUND(I229*H229,2)</f>
        <v>0</v>
      </c>
      <c r="K229" s="171" t="s">
        <v>133</v>
      </c>
      <c r="L229" s="39"/>
      <c r="M229" s="176" t="s">
        <v>19</v>
      </c>
      <c r="N229" s="177" t="s">
        <v>46</v>
      </c>
      <c r="O229" s="64"/>
      <c r="P229" s="178">
        <f>O229*H229</f>
        <v>0</v>
      </c>
      <c r="Q229" s="178">
        <v>0.00014</v>
      </c>
      <c r="R229" s="178">
        <f>Q229*H229</f>
        <v>0.00028</v>
      </c>
      <c r="S229" s="178">
        <v>0</v>
      </c>
      <c r="T229" s="179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80" t="s">
        <v>205</v>
      </c>
      <c r="AT229" s="180" t="s">
        <v>129</v>
      </c>
      <c r="AU229" s="180" t="s">
        <v>80</v>
      </c>
      <c r="AY229" s="17" t="s">
        <v>127</v>
      </c>
      <c r="BE229" s="181">
        <f>IF(N229="základní",J229,0)</f>
        <v>0</v>
      </c>
      <c r="BF229" s="181">
        <f>IF(N229="snížená",J229,0)</f>
        <v>0</v>
      </c>
      <c r="BG229" s="181">
        <f>IF(N229="zákl. přenesená",J229,0)</f>
        <v>0</v>
      </c>
      <c r="BH229" s="181">
        <f>IF(N229="sníž. přenesená",J229,0)</f>
        <v>0</v>
      </c>
      <c r="BI229" s="181">
        <f>IF(N229="nulová",J229,0)</f>
        <v>0</v>
      </c>
      <c r="BJ229" s="17" t="s">
        <v>83</v>
      </c>
      <c r="BK229" s="181">
        <f>ROUND(I229*H229,2)</f>
        <v>0</v>
      </c>
      <c r="BL229" s="17" t="s">
        <v>205</v>
      </c>
      <c r="BM229" s="180" t="s">
        <v>508</v>
      </c>
    </row>
    <row r="230" spans="2:51" s="13" customFormat="1" ht="11.25">
      <c r="B230" s="182"/>
      <c r="C230" s="183"/>
      <c r="D230" s="184" t="s">
        <v>136</v>
      </c>
      <c r="E230" s="185" t="s">
        <v>19</v>
      </c>
      <c r="F230" s="186" t="s">
        <v>509</v>
      </c>
      <c r="G230" s="183"/>
      <c r="H230" s="187">
        <v>2</v>
      </c>
      <c r="I230" s="188"/>
      <c r="J230" s="183"/>
      <c r="K230" s="183"/>
      <c r="L230" s="189"/>
      <c r="M230" s="190"/>
      <c r="N230" s="191"/>
      <c r="O230" s="191"/>
      <c r="P230" s="191"/>
      <c r="Q230" s="191"/>
      <c r="R230" s="191"/>
      <c r="S230" s="191"/>
      <c r="T230" s="192"/>
      <c r="AT230" s="193" t="s">
        <v>136</v>
      </c>
      <c r="AU230" s="193" t="s">
        <v>80</v>
      </c>
      <c r="AV230" s="13" t="s">
        <v>80</v>
      </c>
      <c r="AW230" s="13" t="s">
        <v>36</v>
      </c>
      <c r="AX230" s="13" t="s">
        <v>83</v>
      </c>
      <c r="AY230" s="193" t="s">
        <v>127</v>
      </c>
    </row>
    <row r="231" spans="1:65" s="2" customFormat="1" ht="16.5" customHeight="1">
      <c r="A231" s="34"/>
      <c r="B231" s="35"/>
      <c r="C231" s="169" t="s">
        <v>510</v>
      </c>
      <c r="D231" s="169" t="s">
        <v>129</v>
      </c>
      <c r="E231" s="170" t="s">
        <v>511</v>
      </c>
      <c r="F231" s="171" t="s">
        <v>512</v>
      </c>
      <c r="G231" s="172" t="s">
        <v>132</v>
      </c>
      <c r="H231" s="173">
        <v>2</v>
      </c>
      <c r="I231" s="174"/>
      <c r="J231" s="175">
        <f>ROUND(I231*H231,2)</f>
        <v>0</v>
      </c>
      <c r="K231" s="171" t="s">
        <v>133</v>
      </c>
      <c r="L231" s="39"/>
      <c r="M231" s="176" t="s">
        <v>19</v>
      </c>
      <c r="N231" s="177" t="s">
        <v>46</v>
      </c>
      <c r="O231" s="64"/>
      <c r="P231" s="178">
        <f>O231*H231</f>
        <v>0</v>
      </c>
      <c r="Q231" s="178">
        <v>0.00012</v>
      </c>
      <c r="R231" s="178">
        <f>Q231*H231</f>
        <v>0.00024</v>
      </c>
      <c r="S231" s="178">
        <v>0</v>
      </c>
      <c r="T231" s="179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80" t="s">
        <v>205</v>
      </c>
      <c r="AT231" s="180" t="s">
        <v>129</v>
      </c>
      <c r="AU231" s="180" t="s">
        <v>80</v>
      </c>
      <c r="AY231" s="17" t="s">
        <v>127</v>
      </c>
      <c r="BE231" s="181">
        <f>IF(N231="základní",J231,0)</f>
        <v>0</v>
      </c>
      <c r="BF231" s="181">
        <f>IF(N231="snížená",J231,0)</f>
        <v>0</v>
      </c>
      <c r="BG231" s="181">
        <f>IF(N231="zákl. přenesená",J231,0)</f>
        <v>0</v>
      </c>
      <c r="BH231" s="181">
        <f>IF(N231="sníž. přenesená",J231,0)</f>
        <v>0</v>
      </c>
      <c r="BI231" s="181">
        <f>IF(N231="nulová",J231,0)</f>
        <v>0</v>
      </c>
      <c r="BJ231" s="17" t="s">
        <v>83</v>
      </c>
      <c r="BK231" s="181">
        <f>ROUND(I231*H231,2)</f>
        <v>0</v>
      </c>
      <c r="BL231" s="17" t="s">
        <v>205</v>
      </c>
      <c r="BM231" s="180" t="s">
        <v>513</v>
      </c>
    </row>
    <row r="232" spans="1:65" s="2" customFormat="1" ht="16.5" customHeight="1">
      <c r="A232" s="34"/>
      <c r="B232" s="35"/>
      <c r="C232" s="169" t="s">
        <v>514</v>
      </c>
      <c r="D232" s="169" t="s">
        <v>129</v>
      </c>
      <c r="E232" s="170" t="s">
        <v>515</v>
      </c>
      <c r="F232" s="171" t="s">
        <v>516</v>
      </c>
      <c r="G232" s="172" t="s">
        <v>132</v>
      </c>
      <c r="H232" s="173">
        <v>2</v>
      </c>
      <c r="I232" s="174"/>
      <c r="J232" s="175">
        <f>ROUND(I232*H232,2)</f>
        <v>0</v>
      </c>
      <c r="K232" s="171" t="s">
        <v>133</v>
      </c>
      <c r="L232" s="39"/>
      <c r="M232" s="176" t="s">
        <v>19</v>
      </c>
      <c r="N232" s="177" t="s">
        <v>46</v>
      </c>
      <c r="O232" s="64"/>
      <c r="P232" s="178">
        <f>O232*H232</f>
        <v>0</v>
      </c>
      <c r="Q232" s="178">
        <v>0.00012</v>
      </c>
      <c r="R232" s="178">
        <f>Q232*H232</f>
        <v>0.00024</v>
      </c>
      <c r="S232" s="178">
        <v>0</v>
      </c>
      <c r="T232" s="179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80" t="s">
        <v>205</v>
      </c>
      <c r="AT232" s="180" t="s">
        <v>129</v>
      </c>
      <c r="AU232" s="180" t="s">
        <v>80</v>
      </c>
      <c r="AY232" s="17" t="s">
        <v>127</v>
      </c>
      <c r="BE232" s="181">
        <f>IF(N232="základní",J232,0)</f>
        <v>0</v>
      </c>
      <c r="BF232" s="181">
        <f>IF(N232="snížená",J232,0)</f>
        <v>0</v>
      </c>
      <c r="BG232" s="181">
        <f>IF(N232="zákl. přenesená",J232,0)</f>
        <v>0</v>
      </c>
      <c r="BH232" s="181">
        <f>IF(N232="sníž. přenesená",J232,0)</f>
        <v>0</v>
      </c>
      <c r="BI232" s="181">
        <f>IF(N232="nulová",J232,0)</f>
        <v>0</v>
      </c>
      <c r="BJ232" s="17" t="s">
        <v>83</v>
      </c>
      <c r="BK232" s="181">
        <f>ROUND(I232*H232,2)</f>
        <v>0</v>
      </c>
      <c r="BL232" s="17" t="s">
        <v>205</v>
      </c>
      <c r="BM232" s="180" t="s">
        <v>517</v>
      </c>
    </row>
    <row r="233" spans="1:65" s="2" customFormat="1" ht="16.5" customHeight="1">
      <c r="A233" s="34"/>
      <c r="B233" s="35"/>
      <c r="C233" s="169" t="s">
        <v>518</v>
      </c>
      <c r="D233" s="169" t="s">
        <v>129</v>
      </c>
      <c r="E233" s="170" t="s">
        <v>519</v>
      </c>
      <c r="F233" s="171" t="s">
        <v>520</v>
      </c>
      <c r="G233" s="172" t="s">
        <v>132</v>
      </c>
      <c r="H233" s="173">
        <v>66.66</v>
      </c>
      <c r="I233" s="174"/>
      <c r="J233" s="175">
        <f>ROUND(I233*H233,2)</f>
        <v>0</v>
      </c>
      <c r="K233" s="171" t="s">
        <v>133</v>
      </c>
      <c r="L233" s="39"/>
      <c r="M233" s="176" t="s">
        <v>19</v>
      </c>
      <c r="N233" s="177" t="s">
        <v>46</v>
      </c>
      <c r="O233" s="64"/>
      <c r="P233" s="178">
        <f>O233*H233</f>
        <v>0</v>
      </c>
      <c r="Q233" s="178">
        <v>0.00015</v>
      </c>
      <c r="R233" s="178">
        <f>Q233*H233</f>
        <v>0.009999</v>
      </c>
      <c r="S233" s="178">
        <v>0</v>
      </c>
      <c r="T233" s="179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80" t="s">
        <v>205</v>
      </c>
      <c r="AT233" s="180" t="s">
        <v>129</v>
      </c>
      <c r="AU233" s="180" t="s">
        <v>80</v>
      </c>
      <c r="AY233" s="17" t="s">
        <v>127</v>
      </c>
      <c r="BE233" s="181">
        <f>IF(N233="základní",J233,0)</f>
        <v>0</v>
      </c>
      <c r="BF233" s="181">
        <f>IF(N233="snížená",J233,0)</f>
        <v>0</v>
      </c>
      <c r="BG233" s="181">
        <f>IF(N233="zákl. přenesená",J233,0)</f>
        <v>0</v>
      </c>
      <c r="BH233" s="181">
        <f>IF(N233="sníž. přenesená",J233,0)</f>
        <v>0</v>
      </c>
      <c r="BI233" s="181">
        <f>IF(N233="nulová",J233,0)</f>
        <v>0</v>
      </c>
      <c r="BJ233" s="17" t="s">
        <v>83</v>
      </c>
      <c r="BK233" s="181">
        <f>ROUND(I233*H233,2)</f>
        <v>0</v>
      </c>
      <c r="BL233" s="17" t="s">
        <v>205</v>
      </c>
      <c r="BM233" s="180" t="s">
        <v>521</v>
      </c>
    </row>
    <row r="234" spans="2:51" s="13" customFormat="1" ht="11.25">
      <c r="B234" s="182"/>
      <c r="C234" s="183"/>
      <c r="D234" s="184" t="s">
        <v>136</v>
      </c>
      <c r="E234" s="185" t="s">
        <v>19</v>
      </c>
      <c r="F234" s="186" t="s">
        <v>522</v>
      </c>
      <c r="G234" s="183"/>
      <c r="H234" s="187">
        <v>66.66</v>
      </c>
      <c r="I234" s="188"/>
      <c r="J234" s="183"/>
      <c r="K234" s="183"/>
      <c r="L234" s="189"/>
      <c r="M234" s="190"/>
      <c r="N234" s="191"/>
      <c r="O234" s="191"/>
      <c r="P234" s="191"/>
      <c r="Q234" s="191"/>
      <c r="R234" s="191"/>
      <c r="S234" s="191"/>
      <c r="T234" s="192"/>
      <c r="AT234" s="193" t="s">
        <v>136</v>
      </c>
      <c r="AU234" s="193" t="s">
        <v>80</v>
      </c>
      <c r="AV234" s="13" t="s">
        <v>80</v>
      </c>
      <c r="AW234" s="13" t="s">
        <v>36</v>
      </c>
      <c r="AX234" s="13" t="s">
        <v>83</v>
      </c>
      <c r="AY234" s="193" t="s">
        <v>127</v>
      </c>
    </row>
    <row r="235" spans="1:65" s="2" customFormat="1" ht="24">
      <c r="A235" s="34"/>
      <c r="B235" s="35"/>
      <c r="C235" s="169" t="s">
        <v>523</v>
      </c>
      <c r="D235" s="169" t="s">
        <v>129</v>
      </c>
      <c r="E235" s="170" t="s">
        <v>524</v>
      </c>
      <c r="F235" s="171" t="s">
        <v>525</v>
      </c>
      <c r="G235" s="172" t="s">
        <v>132</v>
      </c>
      <c r="H235" s="173">
        <v>66.66</v>
      </c>
      <c r="I235" s="174"/>
      <c r="J235" s="175">
        <f>ROUND(I235*H235,2)</f>
        <v>0</v>
      </c>
      <c r="K235" s="171" t="s">
        <v>133</v>
      </c>
      <c r="L235" s="39"/>
      <c r="M235" s="176" t="s">
        <v>19</v>
      </c>
      <c r="N235" s="177" t="s">
        <v>46</v>
      </c>
      <c r="O235" s="64"/>
      <c r="P235" s="178">
        <f>O235*H235</f>
        <v>0</v>
      </c>
      <c r="Q235" s="178">
        <v>0.00033</v>
      </c>
      <c r="R235" s="178">
        <f>Q235*H235</f>
        <v>0.021997799999999998</v>
      </c>
      <c r="S235" s="178">
        <v>0</v>
      </c>
      <c r="T235" s="179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80" t="s">
        <v>205</v>
      </c>
      <c r="AT235" s="180" t="s">
        <v>129</v>
      </c>
      <c r="AU235" s="180" t="s">
        <v>80</v>
      </c>
      <c r="AY235" s="17" t="s">
        <v>127</v>
      </c>
      <c r="BE235" s="181">
        <f>IF(N235="základní",J235,0)</f>
        <v>0</v>
      </c>
      <c r="BF235" s="181">
        <f>IF(N235="snížená",J235,0)</f>
        <v>0</v>
      </c>
      <c r="BG235" s="181">
        <f>IF(N235="zákl. přenesená",J235,0)</f>
        <v>0</v>
      </c>
      <c r="BH235" s="181">
        <f>IF(N235="sníž. přenesená",J235,0)</f>
        <v>0</v>
      </c>
      <c r="BI235" s="181">
        <f>IF(N235="nulová",J235,0)</f>
        <v>0</v>
      </c>
      <c r="BJ235" s="17" t="s">
        <v>83</v>
      </c>
      <c r="BK235" s="181">
        <f>ROUND(I235*H235,2)</f>
        <v>0</v>
      </c>
      <c r="BL235" s="17" t="s">
        <v>205</v>
      </c>
      <c r="BM235" s="180" t="s">
        <v>526</v>
      </c>
    </row>
    <row r="236" spans="1:65" s="2" customFormat="1" ht="24">
      <c r="A236" s="34"/>
      <c r="B236" s="35"/>
      <c r="C236" s="169" t="s">
        <v>527</v>
      </c>
      <c r="D236" s="169" t="s">
        <v>129</v>
      </c>
      <c r="E236" s="170" t="s">
        <v>528</v>
      </c>
      <c r="F236" s="171" t="s">
        <v>529</v>
      </c>
      <c r="G236" s="172" t="s">
        <v>132</v>
      </c>
      <c r="H236" s="173">
        <v>5.06</v>
      </c>
      <c r="I236" s="174"/>
      <c r="J236" s="175">
        <f>ROUND(I236*H236,2)</f>
        <v>0</v>
      </c>
      <c r="K236" s="171" t="s">
        <v>133</v>
      </c>
      <c r="L236" s="39"/>
      <c r="M236" s="176" t="s">
        <v>19</v>
      </c>
      <c r="N236" s="177" t="s">
        <v>46</v>
      </c>
      <c r="O236" s="64"/>
      <c r="P236" s="178">
        <f>O236*H236</f>
        <v>0</v>
      </c>
      <c r="Q236" s="178">
        <v>0.00014</v>
      </c>
      <c r="R236" s="178">
        <f>Q236*H236</f>
        <v>0.0007083999999999999</v>
      </c>
      <c r="S236" s="178">
        <v>0</v>
      </c>
      <c r="T236" s="179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80" t="s">
        <v>205</v>
      </c>
      <c r="AT236" s="180" t="s">
        <v>129</v>
      </c>
      <c r="AU236" s="180" t="s">
        <v>80</v>
      </c>
      <c r="AY236" s="17" t="s">
        <v>127</v>
      </c>
      <c r="BE236" s="181">
        <f>IF(N236="základní",J236,0)</f>
        <v>0</v>
      </c>
      <c r="BF236" s="181">
        <f>IF(N236="snížená",J236,0)</f>
        <v>0</v>
      </c>
      <c r="BG236" s="181">
        <f>IF(N236="zákl. přenesená",J236,0)</f>
        <v>0</v>
      </c>
      <c r="BH236" s="181">
        <f>IF(N236="sníž. přenesená",J236,0)</f>
        <v>0</v>
      </c>
      <c r="BI236" s="181">
        <f>IF(N236="nulová",J236,0)</f>
        <v>0</v>
      </c>
      <c r="BJ236" s="17" t="s">
        <v>83</v>
      </c>
      <c r="BK236" s="181">
        <f>ROUND(I236*H236,2)</f>
        <v>0</v>
      </c>
      <c r="BL236" s="17" t="s">
        <v>205</v>
      </c>
      <c r="BM236" s="180" t="s">
        <v>530</v>
      </c>
    </row>
    <row r="237" spans="2:51" s="13" customFormat="1" ht="11.25">
      <c r="B237" s="182"/>
      <c r="C237" s="183"/>
      <c r="D237" s="184" t="s">
        <v>136</v>
      </c>
      <c r="E237" s="185" t="s">
        <v>19</v>
      </c>
      <c r="F237" s="186" t="s">
        <v>531</v>
      </c>
      <c r="G237" s="183"/>
      <c r="H237" s="187">
        <v>5.06</v>
      </c>
      <c r="I237" s="188"/>
      <c r="J237" s="183"/>
      <c r="K237" s="183"/>
      <c r="L237" s="189"/>
      <c r="M237" s="190"/>
      <c r="N237" s="191"/>
      <c r="O237" s="191"/>
      <c r="P237" s="191"/>
      <c r="Q237" s="191"/>
      <c r="R237" s="191"/>
      <c r="S237" s="191"/>
      <c r="T237" s="192"/>
      <c r="AT237" s="193" t="s">
        <v>136</v>
      </c>
      <c r="AU237" s="193" t="s">
        <v>80</v>
      </c>
      <c r="AV237" s="13" t="s">
        <v>80</v>
      </c>
      <c r="AW237" s="13" t="s">
        <v>36</v>
      </c>
      <c r="AX237" s="13" t="s">
        <v>83</v>
      </c>
      <c r="AY237" s="193" t="s">
        <v>127</v>
      </c>
    </row>
    <row r="238" spans="1:65" s="2" customFormat="1" ht="24">
      <c r="A238" s="34"/>
      <c r="B238" s="35"/>
      <c r="C238" s="169" t="s">
        <v>532</v>
      </c>
      <c r="D238" s="169" t="s">
        <v>129</v>
      </c>
      <c r="E238" s="170" t="s">
        <v>533</v>
      </c>
      <c r="F238" s="171" t="s">
        <v>534</v>
      </c>
      <c r="G238" s="172" t="s">
        <v>132</v>
      </c>
      <c r="H238" s="173">
        <v>5.06</v>
      </c>
      <c r="I238" s="174"/>
      <c r="J238" s="175">
        <f>ROUND(I238*H238,2)</f>
        <v>0</v>
      </c>
      <c r="K238" s="171" t="s">
        <v>133</v>
      </c>
      <c r="L238" s="39"/>
      <c r="M238" s="176" t="s">
        <v>19</v>
      </c>
      <c r="N238" s="177" t="s">
        <v>46</v>
      </c>
      <c r="O238" s="64"/>
      <c r="P238" s="178">
        <f>O238*H238</f>
        <v>0</v>
      </c>
      <c r="Q238" s="178">
        <v>0.00072</v>
      </c>
      <c r="R238" s="178">
        <f>Q238*H238</f>
        <v>0.0036432</v>
      </c>
      <c r="S238" s="178">
        <v>0</v>
      </c>
      <c r="T238" s="179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80" t="s">
        <v>205</v>
      </c>
      <c r="AT238" s="180" t="s">
        <v>129</v>
      </c>
      <c r="AU238" s="180" t="s">
        <v>80</v>
      </c>
      <c r="AY238" s="17" t="s">
        <v>127</v>
      </c>
      <c r="BE238" s="181">
        <f>IF(N238="základní",J238,0)</f>
        <v>0</v>
      </c>
      <c r="BF238" s="181">
        <f>IF(N238="snížená",J238,0)</f>
        <v>0</v>
      </c>
      <c r="BG238" s="181">
        <f>IF(N238="zákl. přenesená",J238,0)</f>
        <v>0</v>
      </c>
      <c r="BH238" s="181">
        <f>IF(N238="sníž. přenesená",J238,0)</f>
        <v>0</v>
      </c>
      <c r="BI238" s="181">
        <f>IF(N238="nulová",J238,0)</f>
        <v>0</v>
      </c>
      <c r="BJ238" s="17" t="s">
        <v>83</v>
      </c>
      <c r="BK238" s="181">
        <f>ROUND(I238*H238,2)</f>
        <v>0</v>
      </c>
      <c r="BL238" s="17" t="s">
        <v>205</v>
      </c>
      <c r="BM238" s="180" t="s">
        <v>535</v>
      </c>
    </row>
    <row r="239" spans="2:63" s="12" customFormat="1" ht="22.9" customHeight="1">
      <c r="B239" s="153"/>
      <c r="C239" s="154"/>
      <c r="D239" s="155" t="s">
        <v>74</v>
      </c>
      <c r="E239" s="167" t="s">
        <v>536</v>
      </c>
      <c r="F239" s="167" t="s">
        <v>537</v>
      </c>
      <c r="G239" s="154"/>
      <c r="H239" s="154"/>
      <c r="I239" s="157"/>
      <c r="J239" s="168">
        <f>BK239</f>
        <v>0</v>
      </c>
      <c r="K239" s="154"/>
      <c r="L239" s="159"/>
      <c r="M239" s="160"/>
      <c r="N239" s="161"/>
      <c r="O239" s="161"/>
      <c r="P239" s="162">
        <f>SUM(P240:P246)</f>
        <v>0</v>
      </c>
      <c r="Q239" s="161"/>
      <c r="R239" s="162">
        <f>SUM(R240:R246)</f>
        <v>0.06139014</v>
      </c>
      <c r="S239" s="161"/>
      <c r="T239" s="163">
        <f>SUM(T240:T246)</f>
        <v>0.018792899999999998</v>
      </c>
      <c r="AR239" s="164" t="s">
        <v>80</v>
      </c>
      <c r="AT239" s="165" t="s">
        <v>74</v>
      </c>
      <c r="AU239" s="165" t="s">
        <v>83</v>
      </c>
      <c r="AY239" s="164" t="s">
        <v>127</v>
      </c>
      <c r="BK239" s="166">
        <f>SUM(BK240:BK246)</f>
        <v>0</v>
      </c>
    </row>
    <row r="240" spans="1:65" s="2" customFormat="1" ht="16.5" customHeight="1">
      <c r="A240" s="34"/>
      <c r="B240" s="35"/>
      <c r="C240" s="169" t="s">
        <v>538</v>
      </c>
      <c r="D240" s="169" t="s">
        <v>129</v>
      </c>
      <c r="E240" s="170" t="s">
        <v>539</v>
      </c>
      <c r="F240" s="171" t="s">
        <v>540</v>
      </c>
      <c r="G240" s="172" t="s">
        <v>132</v>
      </c>
      <c r="H240" s="173">
        <v>125.286</v>
      </c>
      <c r="I240" s="174"/>
      <c r="J240" s="175">
        <f>ROUND(I240*H240,2)</f>
        <v>0</v>
      </c>
      <c r="K240" s="171" t="s">
        <v>133</v>
      </c>
      <c r="L240" s="39"/>
      <c r="M240" s="176" t="s">
        <v>19</v>
      </c>
      <c r="N240" s="177" t="s">
        <v>46</v>
      </c>
      <c r="O240" s="64"/>
      <c r="P240" s="178">
        <f>O240*H240</f>
        <v>0</v>
      </c>
      <c r="Q240" s="178">
        <v>0</v>
      </c>
      <c r="R240" s="178">
        <f>Q240*H240</f>
        <v>0</v>
      </c>
      <c r="S240" s="178">
        <v>0</v>
      </c>
      <c r="T240" s="179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80" t="s">
        <v>205</v>
      </c>
      <c r="AT240" s="180" t="s">
        <v>129</v>
      </c>
      <c r="AU240" s="180" t="s">
        <v>80</v>
      </c>
      <c r="AY240" s="17" t="s">
        <v>127</v>
      </c>
      <c r="BE240" s="181">
        <f>IF(N240="základní",J240,0)</f>
        <v>0</v>
      </c>
      <c r="BF240" s="181">
        <f>IF(N240="snížená",J240,0)</f>
        <v>0</v>
      </c>
      <c r="BG240" s="181">
        <f>IF(N240="zákl. přenesená",J240,0)</f>
        <v>0</v>
      </c>
      <c r="BH240" s="181">
        <f>IF(N240="sníž. přenesená",J240,0)</f>
        <v>0</v>
      </c>
      <c r="BI240" s="181">
        <f>IF(N240="nulová",J240,0)</f>
        <v>0</v>
      </c>
      <c r="BJ240" s="17" t="s">
        <v>83</v>
      </c>
      <c r="BK240" s="181">
        <f>ROUND(I240*H240,2)</f>
        <v>0</v>
      </c>
      <c r="BL240" s="17" t="s">
        <v>205</v>
      </c>
      <c r="BM240" s="180" t="s">
        <v>541</v>
      </c>
    </row>
    <row r="241" spans="2:51" s="13" customFormat="1" ht="11.25">
      <c r="B241" s="182"/>
      <c r="C241" s="183"/>
      <c r="D241" s="184" t="s">
        <v>136</v>
      </c>
      <c r="E241" s="185" t="s">
        <v>19</v>
      </c>
      <c r="F241" s="186" t="s">
        <v>542</v>
      </c>
      <c r="G241" s="183"/>
      <c r="H241" s="187">
        <v>100.122</v>
      </c>
      <c r="I241" s="188"/>
      <c r="J241" s="183"/>
      <c r="K241" s="183"/>
      <c r="L241" s="189"/>
      <c r="M241" s="190"/>
      <c r="N241" s="191"/>
      <c r="O241" s="191"/>
      <c r="P241" s="191"/>
      <c r="Q241" s="191"/>
      <c r="R241" s="191"/>
      <c r="S241" s="191"/>
      <c r="T241" s="192"/>
      <c r="AT241" s="193" t="s">
        <v>136</v>
      </c>
      <c r="AU241" s="193" t="s">
        <v>80</v>
      </c>
      <c r="AV241" s="13" t="s">
        <v>80</v>
      </c>
      <c r="AW241" s="13" t="s">
        <v>36</v>
      </c>
      <c r="AX241" s="13" t="s">
        <v>75</v>
      </c>
      <c r="AY241" s="193" t="s">
        <v>127</v>
      </c>
    </row>
    <row r="242" spans="2:51" s="13" customFormat="1" ht="11.25">
      <c r="B242" s="182"/>
      <c r="C242" s="183"/>
      <c r="D242" s="184" t="s">
        <v>136</v>
      </c>
      <c r="E242" s="185" t="s">
        <v>19</v>
      </c>
      <c r="F242" s="186" t="s">
        <v>543</v>
      </c>
      <c r="G242" s="183"/>
      <c r="H242" s="187">
        <v>25.164</v>
      </c>
      <c r="I242" s="188"/>
      <c r="J242" s="183"/>
      <c r="K242" s="183"/>
      <c r="L242" s="189"/>
      <c r="M242" s="190"/>
      <c r="N242" s="191"/>
      <c r="O242" s="191"/>
      <c r="P242" s="191"/>
      <c r="Q242" s="191"/>
      <c r="R242" s="191"/>
      <c r="S242" s="191"/>
      <c r="T242" s="192"/>
      <c r="AT242" s="193" t="s">
        <v>136</v>
      </c>
      <c r="AU242" s="193" t="s">
        <v>80</v>
      </c>
      <c r="AV242" s="13" t="s">
        <v>80</v>
      </c>
      <c r="AW242" s="13" t="s">
        <v>36</v>
      </c>
      <c r="AX242" s="13" t="s">
        <v>75</v>
      </c>
      <c r="AY242" s="193" t="s">
        <v>127</v>
      </c>
    </row>
    <row r="243" spans="2:51" s="14" customFormat="1" ht="11.25">
      <c r="B243" s="194"/>
      <c r="C243" s="195"/>
      <c r="D243" s="184" t="s">
        <v>136</v>
      </c>
      <c r="E243" s="196" t="s">
        <v>19</v>
      </c>
      <c r="F243" s="197" t="s">
        <v>169</v>
      </c>
      <c r="G243" s="195"/>
      <c r="H243" s="198">
        <v>125.286</v>
      </c>
      <c r="I243" s="199"/>
      <c r="J243" s="195"/>
      <c r="K243" s="195"/>
      <c r="L243" s="200"/>
      <c r="M243" s="201"/>
      <c r="N243" s="202"/>
      <c r="O243" s="202"/>
      <c r="P243" s="202"/>
      <c r="Q243" s="202"/>
      <c r="R243" s="202"/>
      <c r="S243" s="202"/>
      <c r="T243" s="203"/>
      <c r="AT243" s="204" t="s">
        <v>136</v>
      </c>
      <c r="AU243" s="204" t="s">
        <v>80</v>
      </c>
      <c r="AV243" s="14" t="s">
        <v>134</v>
      </c>
      <c r="AW243" s="14" t="s">
        <v>36</v>
      </c>
      <c r="AX243" s="14" t="s">
        <v>83</v>
      </c>
      <c r="AY243" s="204" t="s">
        <v>127</v>
      </c>
    </row>
    <row r="244" spans="1:65" s="2" customFormat="1" ht="16.5" customHeight="1">
      <c r="A244" s="34"/>
      <c r="B244" s="35"/>
      <c r="C244" s="169" t="s">
        <v>544</v>
      </c>
      <c r="D244" s="169" t="s">
        <v>129</v>
      </c>
      <c r="E244" s="170" t="s">
        <v>545</v>
      </c>
      <c r="F244" s="171" t="s">
        <v>546</v>
      </c>
      <c r="G244" s="172" t="s">
        <v>132</v>
      </c>
      <c r="H244" s="173">
        <v>125.286</v>
      </c>
      <c r="I244" s="174"/>
      <c r="J244" s="175">
        <f>ROUND(I244*H244,2)</f>
        <v>0</v>
      </c>
      <c r="K244" s="171" t="s">
        <v>133</v>
      </c>
      <c r="L244" s="39"/>
      <c r="M244" s="176" t="s">
        <v>19</v>
      </c>
      <c r="N244" s="177" t="s">
        <v>46</v>
      </c>
      <c r="O244" s="64"/>
      <c r="P244" s="178">
        <f>O244*H244</f>
        <v>0</v>
      </c>
      <c r="Q244" s="178">
        <v>0</v>
      </c>
      <c r="R244" s="178">
        <f>Q244*H244</f>
        <v>0</v>
      </c>
      <c r="S244" s="178">
        <v>0.00015</v>
      </c>
      <c r="T244" s="179">
        <f>S244*H244</f>
        <v>0.018792899999999998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80" t="s">
        <v>205</v>
      </c>
      <c r="AT244" s="180" t="s">
        <v>129</v>
      </c>
      <c r="AU244" s="180" t="s">
        <v>80</v>
      </c>
      <c r="AY244" s="17" t="s">
        <v>127</v>
      </c>
      <c r="BE244" s="181">
        <f>IF(N244="základní",J244,0)</f>
        <v>0</v>
      </c>
      <c r="BF244" s="181">
        <f>IF(N244="snížená",J244,0)</f>
        <v>0</v>
      </c>
      <c r="BG244" s="181">
        <f>IF(N244="zákl. přenesená",J244,0)</f>
        <v>0</v>
      </c>
      <c r="BH244" s="181">
        <f>IF(N244="sníž. přenesená",J244,0)</f>
        <v>0</v>
      </c>
      <c r="BI244" s="181">
        <f>IF(N244="nulová",J244,0)</f>
        <v>0</v>
      </c>
      <c r="BJ244" s="17" t="s">
        <v>83</v>
      </c>
      <c r="BK244" s="181">
        <f>ROUND(I244*H244,2)</f>
        <v>0</v>
      </c>
      <c r="BL244" s="17" t="s">
        <v>205</v>
      </c>
      <c r="BM244" s="180" t="s">
        <v>547</v>
      </c>
    </row>
    <row r="245" spans="1:65" s="2" customFormat="1" ht="16.5" customHeight="1">
      <c r="A245" s="34"/>
      <c r="B245" s="35"/>
      <c r="C245" s="169" t="s">
        <v>548</v>
      </c>
      <c r="D245" s="169" t="s">
        <v>129</v>
      </c>
      <c r="E245" s="170" t="s">
        <v>549</v>
      </c>
      <c r="F245" s="171" t="s">
        <v>550</v>
      </c>
      <c r="G245" s="172" t="s">
        <v>132</v>
      </c>
      <c r="H245" s="173">
        <v>125.286</v>
      </c>
      <c r="I245" s="174"/>
      <c r="J245" s="175">
        <f>ROUND(I245*H245,2)</f>
        <v>0</v>
      </c>
      <c r="K245" s="171" t="s">
        <v>133</v>
      </c>
      <c r="L245" s="39"/>
      <c r="M245" s="176" t="s">
        <v>19</v>
      </c>
      <c r="N245" s="177" t="s">
        <v>46</v>
      </c>
      <c r="O245" s="64"/>
      <c r="P245" s="178">
        <f>O245*H245</f>
        <v>0</v>
      </c>
      <c r="Q245" s="178">
        <v>0.0002</v>
      </c>
      <c r="R245" s="178">
        <f>Q245*H245</f>
        <v>0.0250572</v>
      </c>
      <c r="S245" s="178">
        <v>0</v>
      </c>
      <c r="T245" s="179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80" t="s">
        <v>205</v>
      </c>
      <c r="AT245" s="180" t="s">
        <v>129</v>
      </c>
      <c r="AU245" s="180" t="s">
        <v>80</v>
      </c>
      <c r="AY245" s="17" t="s">
        <v>127</v>
      </c>
      <c r="BE245" s="181">
        <f>IF(N245="základní",J245,0)</f>
        <v>0</v>
      </c>
      <c r="BF245" s="181">
        <f>IF(N245="snížená",J245,0)</f>
        <v>0</v>
      </c>
      <c r="BG245" s="181">
        <f>IF(N245="zákl. přenesená",J245,0)</f>
        <v>0</v>
      </c>
      <c r="BH245" s="181">
        <f>IF(N245="sníž. přenesená",J245,0)</f>
        <v>0</v>
      </c>
      <c r="BI245" s="181">
        <f>IF(N245="nulová",J245,0)</f>
        <v>0</v>
      </c>
      <c r="BJ245" s="17" t="s">
        <v>83</v>
      </c>
      <c r="BK245" s="181">
        <f>ROUND(I245*H245,2)</f>
        <v>0</v>
      </c>
      <c r="BL245" s="17" t="s">
        <v>205</v>
      </c>
      <c r="BM245" s="180" t="s">
        <v>551</v>
      </c>
    </row>
    <row r="246" spans="1:65" s="2" customFormat="1" ht="24">
      <c r="A246" s="34"/>
      <c r="B246" s="35"/>
      <c r="C246" s="169" t="s">
        <v>552</v>
      </c>
      <c r="D246" s="169" t="s">
        <v>129</v>
      </c>
      <c r="E246" s="170" t="s">
        <v>553</v>
      </c>
      <c r="F246" s="171" t="s">
        <v>554</v>
      </c>
      <c r="G246" s="172" t="s">
        <v>132</v>
      </c>
      <c r="H246" s="173">
        <v>125.286</v>
      </c>
      <c r="I246" s="174"/>
      <c r="J246" s="175">
        <f>ROUND(I246*H246,2)</f>
        <v>0</v>
      </c>
      <c r="K246" s="171" t="s">
        <v>133</v>
      </c>
      <c r="L246" s="39"/>
      <c r="M246" s="219" t="s">
        <v>19</v>
      </c>
      <c r="N246" s="220" t="s">
        <v>46</v>
      </c>
      <c r="O246" s="221"/>
      <c r="P246" s="222">
        <f>O246*H246</f>
        <v>0</v>
      </c>
      <c r="Q246" s="222">
        <v>0.00029</v>
      </c>
      <c r="R246" s="222">
        <f>Q246*H246</f>
        <v>0.03633294</v>
      </c>
      <c r="S246" s="222">
        <v>0</v>
      </c>
      <c r="T246" s="223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80" t="s">
        <v>205</v>
      </c>
      <c r="AT246" s="180" t="s">
        <v>129</v>
      </c>
      <c r="AU246" s="180" t="s">
        <v>80</v>
      </c>
      <c r="AY246" s="17" t="s">
        <v>127</v>
      </c>
      <c r="BE246" s="181">
        <f>IF(N246="základní",J246,0)</f>
        <v>0</v>
      </c>
      <c r="BF246" s="181">
        <f>IF(N246="snížená",J246,0)</f>
        <v>0</v>
      </c>
      <c r="BG246" s="181">
        <f>IF(N246="zákl. přenesená",J246,0)</f>
        <v>0</v>
      </c>
      <c r="BH246" s="181">
        <f>IF(N246="sníž. přenesená",J246,0)</f>
        <v>0</v>
      </c>
      <c r="BI246" s="181">
        <f>IF(N246="nulová",J246,0)</f>
        <v>0</v>
      </c>
      <c r="BJ246" s="17" t="s">
        <v>83</v>
      </c>
      <c r="BK246" s="181">
        <f>ROUND(I246*H246,2)</f>
        <v>0</v>
      </c>
      <c r="BL246" s="17" t="s">
        <v>205</v>
      </c>
      <c r="BM246" s="180" t="s">
        <v>555</v>
      </c>
    </row>
    <row r="247" spans="1:31" s="2" customFormat="1" ht="6.95" customHeight="1">
      <c r="A247" s="34"/>
      <c r="B247" s="47"/>
      <c r="C247" s="48"/>
      <c r="D247" s="48"/>
      <c r="E247" s="48"/>
      <c r="F247" s="48"/>
      <c r="G247" s="48"/>
      <c r="H247" s="48"/>
      <c r="I247" s="48"/>
      <c r="J247" s="48"/>
      <c r="K247" s="48"/>
      <c r="L247" s="39"/>
      <c r="M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</row>
  </sheetData>
  <sheetProtection algorithmName="SHA-512" hashValue="6qcrV9DmYXKd5Y4XdIvPtIdCAGL0Dpqr9qaCytdL38FFKGy9s9bmacDL3HnbKorIMWOSH7MKbWEj0q8du9DGaA==" saltValue="luRqGpbfOqxBb1DT4pOSpqMXIac8WqLuBqZZ4fzKOafz647Q7CpzrWXl89zBrxIPLZbfR8Ab+HIVxjfWhqcYag==" spinCount="100000" sheet="1" objects="1" scenarios="1" formatColumns="0" formatRows="0" autoFilter="0"/>
  <autoFilter ref="C98:K246"/>
  <mergeCells count="9">
    <mergeCell ref="E50:H50"/>
    <mergeCell ref="E89:H89"/>
    <mergeCell ref="E91:H9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24" customWidth="1"/>
    <col min="2" max="2" width="1.7109375" style="224" customWidth="1"/>
    <col min="3" max="4" width="5.00390625" style="224" customWidth="1"/>
    <col min="5" max="5" width="11.7109375" style="224" customWidth="1"/>
    <col min="6" max="6" width="9.140625" style="224" customWidth="1"/>
    <col min="7" max="7" width="5.00390625" style="224" customWidth="1"/>
    <col min="8" max="8" width="77.8515625" style="224" customWidth="1"/>
    <col min="9" max="10" width="20.00390625" style="224" customWidth="1"/>
    <col min="11" max="11" width="1.7109375" style="224" customWidth="1"/>
  </cols>
  <sheetData>
    <row r="1" s="1" customFormat="1" ht="37.5" customHeight="1"/>
    <row r="2" spans="2:11" s="1" customFormat="1" ht="7.5" customHeight="1">
      <c r="B2" s="225"/>
      <c r="C2" s="226"/>
      <c r="D2" s="226"/>
      <c r="E2" s="226"/>
      <c r="F2" s="226"/>
      <c r="G2" s="226"/>
      <c r="H2" s="226"/>
      <c r="I2" s="226"/>
      <c r="J2" s="226"/>
      <c r="K2" s="227"/>
    </row>
    <row r="3" spans="2:11" s="15" customFormat="1" ht="45" customHeight="1">
      <c r="B3" s="228"/>
      <c r="C3" s="356" t="s">
        <v>556</v>
      </c>
      <c r="D3" s="356"/>
      <c r="E3" s="356"/>
      <c r="F3" s="356"/>
      <c r="G3" s="356"/>
      <c r="H3" s="356"/>
      <c r="I3" s="356"/>
      <c r="J3" s="356"/>
      <c r="K3" s="229"/>
    </row>
    <row r="4" spans="2:11" s="1" customFormat="1" ht="25.5" customHeight="1">
      <c r="B4" s="230"/>
      <c r="C4" s="361" t="s">
        <v>557</v>
      </c>
      <c r="D4" s="361"/>
      <c r="E4" s="361"/>
      <c r="F4" s="361"/>
      <c r="G4" s="361"/>
      <c r="H4" s="361"/>
      <c r="I4" s="361"/>
      <c r="J4" s="361"/>
      <c r="K4" s="231"/>
    </row>
    <row r="5" spans="2:11" s="1" customFormat="1" ht="5.25" customHeight="1">
      <c r="B5" s="230"/>
      <c r="C5" s="232"/>
      <c r="D5" s="232"/>
      <c r="E5" s="232"/>
      <c r="F5" s="232"/>
      <c r="G5" s="232"/>
      <c r="H5" s="232"/>
      <c r="I5" s="232"/>
      <c r="J5" s="232"/>
      <c r="K5" s="231"/>
    </row>
    <row r="6" spans="2:11" s="1" customFormat="1" ht="15" customHeight="1">
      <c r="B6" s="230"/>
      <c r="C6" s="360" t="s">
        <v>558</v>
      </c>
      <c r="D6" s="360"/>
      <c r="E6" s="360"/>
      <c r="F6" s="360"/>
      <c r="G6" s="360"/>
      <c r="H6" s="360"/>
      <c r="I6" s="360"/>
      <c r="J6" s="360"/>
      <c r="K6" s="231"/>
    </row>
    <row r="7" spans="2:11" s="1" customFormat="1" ht="15" customHeight="1">
      <c r="B7" s="234"/>
      <c r="C7" s="360" t="s">
        <v>559</v>
      </c>
      <c r="D7" s="360"/>
      <c r="E7" s="360"/>
      <c r="F7" s="360"/>
      <c r="G7" s="360"/>
      <c r="H7" s="360"/>
      <c r="I7" s="360"/>
      <c r="J7" s="360"/>
      <c r="K7" s="231"/>
    </row>
    <row r="8" spans="2:11" s="1" customFormat="1" ht="12.75" customHeight="1">
      <c r="B8" s="234"/>
      <c r="C8" s="233"/>
      <c r="D8" s="233"/>
      <c r="E8" s="233"/>
      <c r="F8" s="233"/>
      <c r="G8" s="233"/>
      <c r="H8" s="233"/>
      <c r="I8" s="233"/>
      <c r="J8" s="233"/>
      <c r="K8" s="231"/>
    </row>
    <row r="9" spans="2:11" s="1" customFormat="1" ht="15" customHeight="1">
      <c r="B9" s="234"/>
      <c r="C9" s="360" t="s">
        <v>560</v>
      </c>
      <c r="D9" s="360"/>
      <c r="E9" s="360"/>
      <c r="F9" s="360"/>
      <c r="G9" s="360"/>
      <c r="H9" s="360"/>
      <c r="I9" s="360"/>
      <c r="J9" s="360"/>
      <c r="K9" s="231"/>
    </row>
    <row r="10" spans="2:11" s="1" customFormat="1" ht="15" customHeight="1">
      <c r="B10" s="234"/>
      <c r="C10" s="233"/>
      <c r="D10" s="360" t="s">
        <v>561</v>
      </c>
      <c r="E10" s="360"/>
      <c r="F10" s="360"/>
      <c r="G10" s="360"/>
      <c r="H10" s="360"/>
      <c r="I10" s="360"/>
      <c r="J10" s="360"/>
      <c r="K10" s="231"/>
    </row>
    <row r="11" spans="2:11" s="1" customFormat="1" ht="15" customHeight="1">
      <c r="B11" s="234"/>
      <c r="C11" s="235"/>
      <c r="D11" s="360" t="s">
        <v>562</v>
      </c>
      <c r="E11" s="360"/>
      <c r="F11" s="360"/>
      <c r="G11" s="360"/>
      <c r="H11" s="360"/>
      <c r="I11" s="360"/>
      <c r="J11" s="360"/>
      <c r="K11" s="231"/>
    </row>
    <row r="12" spans="2:11" s="1" customFormat="1" ht="15" customHeight="1">
      <c r="B12" s="234"/>
      <c r="C12" s="235"/>
      <c r="D12" s="233"/>
      <c r="E12" s="233"/>
      <c r="F12" s="233"/>
      <c r="G12" s="233"/>
      <c r="H12" s="233"/>
      <c r="I12" s="233"/>
      <c r="J12" s="233"/>
      <c r="K12" s="231"/>
    </row>
    <row r="13" spans="2:11" s="1" customFormat="1" ht="15" customHeight="1">
      <c r="B13" s="234"/>
      <c r="C13" s="235"/>
      <c r="D13" s="236" t="s">
        <v>563</v>
      </c>
      <c r="E13" s="233"/>
      <c r="F13" s="233"/>
      <c r="G13" s="233"/>
      <c r="H13" s="233"/>
      <c r="I13" s="233"/>
      <c r="J13" s="233"/>
      <c r="K13" s="231"/>
    </row>
    <row r="14" spans="2:11" s="1" customFormat="1" ht="12.75" customHeight="1">
      <c r="B14" s="234"/>
      <c r="C14" s="235"/>
      <c r="D14" s="235"/>
      <c r="E14" s="235"/>
      <c r="F14" s="235"/>
      <c r="G14" s="235"/>
      <c r="H14" s="235"/>
      <c r="I14" s="235"/>
      <c r="J14" s="235"/>
      <c r="K14" s="231"/>
    </row>
    <row r="15" spans="2:11" s="1" customFormat="1" ht="15" customHeight="1">
      <c r="B15" s="234"/>
      <c r="C15" s="235"/>
      <c r="D15" s="360" t="s">
        <v>564</v>
      </c>
      <c r="E15" s="360"/>
      <c r="F15" s="360"/>
      <c r="G15" s="360"/>
      <c r="H15" s="360"/>
      <c r="I15" s="360"/>
      <c r="J15" s="360"/>
      <c r="K15" s="231"/>
    </row>
    <row r="16" spans="2:11" s="1" customFormat="1" ht="15" customHeight="1">
      <c r="B16" s="234"/>
      <c r="C16" s="235"/>
      <c r="D16" s="360" t="s">
        <v>565</v>
      </c>
      <c r="E16" s="360"/>
      <c r="F16" s="360"/>
      <c r="G16" s="360"/>
      <c r="H16" s="360"/>
      <c r="I16" s="360"/>
      <c r="J16" s="360"/>
      <c r="K16" s="231"/>
    </row>
    <row r="17" spans="2:11" s="1" customFormat="1" ht="15" customHeight="1">
      <c r="B17" s="234"/>
      <c r="C17" s="235"/>
      <c r="D17" s="360" t="s">
        <v>566</v>
      </c>
      <c r="E17" s="360"/>
      <c r="F17" s="360"/>
      <c r="G17" s="360"/>
      <c r="H17" s="360"/>
      <c r="I17" s="360"/>
      <c r="J17" s="360"/>
      <c r="K17" s="231"/>
    </row>
    <row r="18" spans="2:11" s="1" customFormat="1" ht="15" customHeight="1">
      <c r="B18" s="234"/>
      <c r="C18" s="235"/>
      <c r="D18" s="235"/>
      <c r="E18" s="237" t="s">
        <v>82</v>
      </c>
      <c r="F18" s="360" t="s">
        <v>567</v>
      </c>
      <c r="G18" s="360"/>
      <c r="H18" s="360"/>
      <c r="I18" s="360"/>
      <c r="J18" s="360"/>
      <c r="K18" s="231"/>
    </row>
    <row r="19" spans="2:11" s="1" customFormat="1" ht="15" customHeight="1">
      <c r="B19" s="234"/>
      <c r="C19" s="235"/>
      <c r="D19" s="235"/>
      <c r="E19" s="237" t="s">
        <v>568</v>
      </c>
      <c r="F19" s="360" t="s">
        <v>569</v>
      </c>
      <c r="G19" s="360"/>
      <c r="H19" s="360"/>
      <c r="I19" s="360"/>
      <c r="J19" s="360"/>
      <c r="K19" s="231"/>
    </row>
    <row r="20" spans="2:11" s="1" customFormat="1" ht="15" customHeight="1">
      <c r="B20" s="234"/>
      <c r="C20" s="235"/>
      <c r="D20" s="235"/>
      <c r="E20" s="237" t="s">
        <v>570</v>
      </c>
      <c r="F20" s="360" t="s">
        <v>571</v>
      </c>
      <c r="G20" s="360"/>
      <c r="H20" s="360"/>
      <c r="I20" s="360"/>
      <c r="J20" s="360"/>
      <c r="K20" s="231"/>
    </row>
    <row r="21" spans="2:11" s="1" customFormat="1" ht="15" customHeight="1">
      <c r="B21" s="234"/>
      <c r="C21" s="235"/>
      <c r="D21" s="235"/>
      <c r="E21" s="237" t="s">
        <v>572</v>
      </c>
      <c r="F21" s="360" t="s">
        <v>573</v>
      </c>
      <c r="G21" s="360"/>
      <c r="H21" s="360"/>
      <c r="I21" s="360"/>
      <c r="J21" s="360"/>
      <c r="K21" s="231"/>
    </row>
    <row r="22" spans="2:11" s="1" customFormat="1" ht="15" customHeight="1">
      <c r="B22" s="234"/>
      <c r="C22" s="235"/>
      <c r="D22" s="235"/>
      <c r="E22" s="237" t="s">
        <v>574</v>
      </c>
      <c r="F22" s="360" t="s">
        <v>575</v>
      </c>
      <c r="G22" s="360"/>
      <c r="H22" s="360"/>
      <c r="I22" s="360"/>
      <c r="J22" s="360"/>
      <c r="K22" s="231"/>
    </row>
    <row r="23" spans="2:11" s="1" customFormat="1" ht="15" customHeight="1">
      <c r="B23" s="234"/>
      <c r="C23" s="235"/>
      <c r="D23" s="235"/>
      <c r="E23" s="237" t="s">
        <v>576</v>
      </c>
      <c r="F23" s="360" t="s">
        <v>577</v>
      </c>
      <c r="G23" s="360"/>
      <c r="H23" s="360"/>
      <c r="I23" s="360"/>
      <c r="J23" s="360"/>
      <c r="K23" s="231"/>
    </row>
    <row r="24" spans="2:11" s="1" customFormat="1" ht="12.75" customHeight="1">
      <c r="B24" s="234"/>
      <c r="C24" s="235"/>
      <c r="D24" s="235"/>
      <c r="E24" s="235"/>
      <c r="F24" s="235"/>
      <c r="G24" s="235"/>
      <c r="H24" s="235"/>
      <c r="I24" s="235"/>
      <c r="J24" s="235"/>
      <c r="K24" s="231"/>
    </row>
    <row r="25" spans="2:11" s="1" customFormat="1" ht="15" customHeight="1">
      <c r="B25" s="234"/>
      <c r="C25" s="360" t="s">
        <v>578</v>
      </c>
      <c r="D25" s="360"/>
      <c r="E25" s="360"/>
      <c r="F25" s="360"/>
      <c r="G25" s="360"/>
      <c r="H25" s="360"/>
      <c r="I25" s="360"/>
      <c r="J25" s="360"/>
      <c r="K25" s="231"/>
    </row>
    <row r="26" spans="2:11" s="1" customFormat="1" ht="15" customHeight="1">
      <c r="B26" s="234"/>
      <c r="C26" s="360" t="s">
        <v>579</v>
      </c>
      <c r="D26" s="360"/>
      <c r="E26" s="360"/>
      <c r="F26" s="360"/>
      <c r="G26" s="360"/>
      <c r="H26" s="360"/>
      <c r="I26" s="360"/>
      <c r="J26" s="360"/>
      <c r="K26" s="231"/>
    </row>
    <row r="27" spans="2:11" s="1" customFormat="1" ht="15" customHeight="1">
      <c r="B27" s="234"/>
      <c r="C27" s="233"/>
      <c r="D27" s="360" t="s">
        <v>580</v>
      </c>
      <c r="E27" s="360"/>
      <c r="F27" s="360"/>
      <c r="G27" s="360"/>
      <c r="H27" s="360"/>
      <c r="I27" s="360"/>
      <c r="J27" s="360"/>
      <c r="K27" s="231"/>
    </row>
    <row r="28" spans="2:11" s="1" customFormat="1" ht="15" customHeight="1">
      <c r="B28" s="234"/>
      <c r="C28" s="235"/>
      <c r="D28" s="360" t="s">
        <v>581</v>
      </c>
      <c r="E28" s="360"/>
      <c r="F28" s="360"/>
      <c r="G28" s="360"/>
      <c r="H28" s="360"/>
      <c r="I28" s="360"/>
      <c r="J28" s="360"/>
      <c r="K28" s="231"/>
    </row>
    <row r="29" spans="2:11" s="1" customFormat="1" ht="12.75" customHeight="1">
      <c r="B29" s="234"/>
      <c r="C29" s="235"/>
      <c r="D29" s="235"/>
      <c r="E29" s="235"/>
      <c r="F29" s="235"/>
      <c r="G29" s="235"/>
      <c r="H29" s="235"/>
      <c r="I29" s="235"/>
      <c r="J29" s="235"/>
      <c r="K29" s="231"/>
    </row>
    <row r="30" spans="2:11" s="1" customFormat="1" ht="15" customHeight="1">
      <c r="B30" s="234"/>
      <c r="C30" s="235"/>
      <c r="D30" s="360" t="s">
        <v>582</v>
      </c>
      <c r="E30" s="360"/>
      <c r="F30" s="360"/>
      <c r="G30" s="360"/>
      <c r="H30" s="360"/>
      <c r="I30" s="360"/>
      <c r="J30" s="360"/>
      <c r="K30" s="231"/>
    </row>
    <row r="31" spans="2:11" s="1" customFormat="1" ht="15" customHeight="1">
      <c r="B31" s="234"/>
      <c r="C31" s="235"/>
      <c r="D31" s="360" t="s">
        <v>583</v>
      </c>
      <c r="E31" s="360"/>
      <c r="F31" s="360"/>
      <c r="G31" s="360"/>
      <c r="H31" s="360"/>
      <c r="I31" s="360"/>
      <c r="J31" s="360"/>
      <c r="K31" s="231"/>
    </row>
    <row r="32" spans="2:11" s="1" customFormat="1" ht="12.75" customHeight="1">
      <c r="B32" s="234"/>
      <c r="C32" s="235"/>
      <c r="D32" s="235"/>
      <c r="E32" s="235"/>
      <c r="F32" s="235"/>
      <c r="G32" s="235"/>
      <c r="H32" s="235"/>
      <c r="I32" s="235"/>
      <c r="J32" s="235"/>
      <c r="K32" s="231"/>
    </row>
    <row r="33" spans="2:11" s="1" customFormat="1" ht="15" customHeight="1">
      <c r="B33" s="234"/>
      <c r="C33" s="235"/>
      <c r="D33" s="360" t="s">
        <v>584</v>
      </c>
      <c r="E33" s="360"/>
      <c r="F33" s="360"/>
      <c r="G33" s="360"/>
      <c r="H33" s="360"/>
      <c r="I33" s="360"/>
      <c r="J33" s="360"/>
      <c r="K33" s="231"/>
    </row>
    <row r="34" spans="2:11" s="1" customFormat="1" ht="15" customHeight="1">
      <c r="B34" s="234"/>
      <c r="C34" s="235"/>
      <c r="D34" s="360" t="s">
        <v>585</v>
      </c>
      <c r="E34" s="360"/>
      <c r="F34" s="360"/>
      <c r="G34" s="360"/>
      <c r="H34" s="360"/>
      <c r="I34" s="360"/>
      <c r="J34" s="360"/>
      <c r="K34" s="231"/>
    </row>
    <row r="35" spans="2:11" s="1" customFormat="1" ht="15" customHeight="1">
      <c r="B35" s="234"/>
      <c r="C35" s="235"/>
      <c r="D35" s="360" t="s">
        <v>586</v>
      </c>
      <c r="E35" s="360"/>
      <c r="F35" s="360"/>
      <c r="G35" s="360"/>
      <c r="H35" s="360"/>
      <c r="I35" s="360"/>
      <c r="J35" s="360"/>
      <c r="K35" s="231"/>
    </row>
    <row r="36" spans="2:11" s="1" customFormat="1" ht="15" customHeight="1">
      <c r="B36" s="234"/>
      <c r="C36" s="235"/>
      <c r="D36" s="233"/>
      <c r="E36" s="236" t="s">
        <v>113</v>
      </c>
      <c r="F36" s="233"/>
      <c r="G36" s="360" t="s">
        <v>587</v>
      </c>
      <c r="H36" s="360"/>
      <c r="I36" s="360"/>
      <c r="J36" s="360"/>
      <c r="K36" s="231"/>
    </row>
    <row r="37" spans="2:11" s="1" customFormat="1" ht="30.75" customHeight="1">
      <c r="B37" s="234"/>
      <c r="C37" s="235"/>
      <c r="D37" s="233"/>
      <c r="E37" s="236" t="s">
        <v>588</v>
      </c>
      <c r="F37" s="233"/>
      <c r="G37" s="360" t="s">
        <v>589</v>
      </c>
      <c r="H37" s="360"/>
      <c r="I37" s="360"/>
      <c r="J37" s="360"/>
      <c r="K37" s="231"/>
    </row>
    <row r="38" spans="2:11" s="1" customFormat="1" ht="15" customHeight="1">
      <c r="B38" s="234"/>
      <c r="C38" s="235"/>
      <c r="D38" s="233"/>
      <c r="E38" s="236" t="s">
        <v>56</v>
      </c>
      <c r="F38" s="233"/>
      <c r="G38" s="360" t="s">
        <v>590</v>
      </c>
      <c r="H38" s="360"/>
      <c r="I38" s="360"/>
      <c r="J38" s="360"/>
      <c r="K38" s="231"/>
    </row>
    <row r="39" spans="2:11" s="1" customFormat="1" ht="15" customHeight="1">
      <c r="B39" s="234"/>
      <c r="C39" s="235"/>
      <c r="D39" s="233"/>
      <c r="E39" s="236" t="s">
        <v>57</v>
      </c>
      <c r="F39" s="233"/>
      <c r="G39" s="360" t="s">
        <v>591</v>
      </c>
      <c r="H39" s="360"/>
      <c r="I39" s="360"/>
      <c r="J39" s="360"/>
      <c r="K39" s="231"/>
    </row>
    <row r="40" spans="2:11" s="1" customFormat="1" ht="15" customHeight="1">
      <c r="B40" s="234"/>
      <c r="C40" s="235"/>
      <c r="D40" s="233"/>
      <c r="E40" s="236" t="s">
        <v>114</v>
      </c>
      <c r="F40" s="233"/>
      <c r="G40" s="360" t="s">
        <v>592</v>
      </c>
      <c r="H40" s="360"/>
      <c r="I40" s="360"/>
      <c r="J40" s="360"/>
      <c r="K40" s="231"/>
    </row>
    <row r="41" spans="2:11" s="1" customFormat="1" ht="15" customHeight="1">
      <c r="B41" s="234"/>
      <c r="C41" s="235"/>
      <c r="D41" s="233"/>
      <c r="E41" s="236" t="s">
        <v>115</v>
      </c>
      <c r="F41" s="233"/>
      <c r="G41" s="360" t="s">
        <v>593</v>
      </c>
      <c r="H41" s="360"/>
      <c r="I41" s="360"/>
      <c r="J41" s="360"/>
      <c r="K41" s="231"/>
    </row>
    <row r="42" spans="2:11" s="1" customFormat="1" ht="15" customHeight="1">
      <c r="B42" s="234"/>
      <c r="C42" s="235"/>
      <c r="D42" s="233"/>
      <c r="E42" s="236" t="s">
        <v>594</v>
      </c>
      <c r="F42" s="233"/>
      <c r="G42" s="360" t="s">
        <v>595</v>
      </c>
      <c r="H42" s="360"/>
      <c r="I42" s="360"/>
      <c r="J42" s="360"/>
      <c r="K42" s="231"/>
    </row>
    <row r="43" spans="2:11" s="1" customFormat="1" ht="15" customHeight="1">
      <c r="B43" s="234"/>
      <c r="C43" s="235"/>
      <c r="D43" s="233"/>
      <c r="E43" s="236"/>
      <c r="F43" s="233"/>
      <c r="G43" s="360" t="s">
        <v>596</v>
      </c>
      <c r="H43" s="360"/>
      <c r="I43" s="360"/>
      <c r="J43" s="360"/>
      <c r="K43" s="231"/>
    </row>
    <row r="44" spans="2:11" s="1" customFormat="1" ht="15" customHeight="1">
      <c r="B44" s="234"/>
      <c r="C44" s="235"/>
      <c r="D44" s="233"/>
      <c r="E44" s="236" t="s">
        <v>597</v>
      </c>
      <c r="F44" s="233"/>
      <c r="G44" s="360" t="s">
        <v>598</v>
      </c>
      <c r="H44" s="360"/>
      <c r="I44" s="360"/>
      <c r="J44" s="360"/>
      <c r="K44" s="231"/>
    </row>
    <row r="45" spans="2:11" s="1" customFormat="1" ht="15" customHeight="1">
      <c r="B45" s="234"/>
      <c r="C45" s="235"/>
      <c r="D45" s="233"/>
      <c r="E45" s="236" t="s">
        <v>117</v>
      </c>
      <c r="F45" s="233"/>
      <c r="G45" s="360" t="s">
        <v>599</v>
      </c>
      <c r="H45" s="360"/>
      <c r="I45" s="360"/>
      <c r="J45" s="360"/>
      <c r="K45" s="231"/>
    </row>
    <row r="46" spans="2:11" s="1" customFormat="1" ht="12.75" customHeight="1">
      <c r="B46" s="234"/>
      <c r="C46" s="235"/>
      <c r="D46" s="233"/>
      <c r="E46" s="233"/>
      <c r="F46" s="233"/>
      <c r="G46" s="233"/>
      <c r="H46" s="233"/>
      <c r="I46" s="233"/>
      <c r="J46" s="233"/>
      <c r="K46" s="231"/>
    </row>
    <row r="47" spans="2:11" s="1" customFormat="1" ht="15" customHeight="1">
      <c r="B47" s="234"/>
      <c r="C47" s="235"/>
      <c r="D47" s="360" t="s">
        <v>600</v>
      </c>
      <c r="E47" s="360"/>
      <c r="F47" s="360"/>
      <c r="G47" s="360"/>
      <c r="H47" s="360"/>
      <c r="I47" s="360"/>
      <c r="J47" s="360"/>
      <c r="K47" s="231"/>
    </row>
    <row r="48" spans="2:11" s="1" customFormat="1" ht="15" customHeight="1">
      <c r="B48" s="234"/>
      <c r="C48" s="235"/>
      <c r="D48" s="235"/>
      <c r="E48" s="360" t="s">
        <v>601</v>
      </c>
      <c r="F48" s="360"/>
      <c r="G48" s="360"/>
      <c r="H48" s="360"/>
      <c r="I48" s="360"/>
      <c r="J48" s="360"/>
      <c r="K48" s="231"/>
    </row>
    <row r="49" spans="2:11" s="1" customFormat="1" ht="15" customHeight="1">
      <c r="B49" s="234"/>
      <c r="C49" s="235"/>
      <c r="D49" s="235"/>
      <c r="E49" s="360" t="s">
        <v>602</v>
      </c>
      <c r="F49" s="360"/>
      <c r="G49" s="360"/>
      <c r="H49" s="360"/>
      <c r="I49" s="360"/>
      <c r="J49" s="360"/>
      <c r="K49" s="231"/>
    </row>
    <row r="50" spans="2:11" s="1" customFormat="1" ht="15" customHeight="1">
      <c r="B50" s="234"/>
      <c r="C50" s="235"/>
      <c r="D50" s="235"/>
      <c r="E50" s="360" t="s">
        <v>603</v>
      </c>
      <c r="F50" s="360"/>
      <c r="G50" s="360"/>
      <c r="H50" s="360"/>
      <c r="I50" s="360"/>
      <c r="J50" s="360"/>
      <c r="K50" s="231"/>
    </row>
    <row r="51" spans="2:11" s="1" customFormat="1" ht="15" customHeight="1">
      <c r="B51" s="234"/>
      <c r="C51" s="235"/>
      <c r="D51" s="360" t="s">
        <v>604</v>
      </c>
      <c r="E51" s="360"/>
      <c r="F51" s="360"/>
      <c r="G51" s="360"/>
      <c r="H51" s="360"/>
      <c r="I51" s="360"/>
      <c r="J51" s="360"/>
      <c r="K51" s="231"/>
    </row>
    <row r="52" spans="2:11" s="1" customFormat="1" ht="25.5" customHeight="1">
      <c r="B52" s="230"/>
      <c r="C52" s="361" t="s">
        <v>605</v>
      </c>
      <c r="D52" s="361"/>
      <c r="E52" s="361"/>
      <c r="F52" s="361"/>
      <c r="G52" s="361"/>
      <c r="H52" s="361"/>
      <c r="I52" s="361"/>
      <c r="J52" s="361"/>
      <c r="K52" s="231"/>
    </row>
    <row r="53" spans="2:11" s="1" customFormat="1" ht="5.25" customHeight="1">
      <c r="B53" s="230"/>
      <c r="C53" s="232"/>
      <c r="D53" s="232"/>
      <c r="E53" s="232"/>
      <c r="F53" s="232"/>
      <c r="G53" s="232"/>
      <c r="H53" s="232"/>
      <c r="I53" s="232"/>
      <c r="J53" s="232"/>
      <c r="K53" s="231"/>
    </row>
    <row r="54" spans="2:11" s="1" customFormat="1" ht="15" customHeight="1">
      <c r="B54" s="230"/>
      <c r="C54" s="360" t="s">
        <v>606</v>
      </c>
      <c r="D54" s="360"/>
      <c r="E54" s="360"/>
      <c r="F54" s="360"/>
      <c r="G54" s="360"/>
      <c r="H54" s="360"/>
      <c r="I54" s="360"/>
      <c r="J54" s="360"/>
      <c r="K54" s="231"/>
    </row>
    <row r="55" spans="2:11" s="1" customFormat="1" ht="15" customHeight="1">
      <c r="B55" s="230"/>
      <c r="C55" s="360" t="s">
        <v>607</v>
      </c>
      <c r="D55" s="360"/>
      <c r="E55" s="360"/>
      <c r="F55" s="360"/>
      <c r="G55" s="360"/>
      <c r="H55" s="360"/>
      <c r="I55" s="360"/>
      <c r="J55" s="360"/>
      <c r="K55" s="231"/>
    </row>
    <row r="56" spans="2:11" s="1" customFormat="1" ht="12.75" customHeight="1">
      <c r="B56" s="230"/>
      <c r="C56" s="233"/>
      <c r="D56" s="233"/>
      <c r="E56" s="233"/>
      <c r="F56" s="233"/>
      <c r="G56" s="233"/>
      <c r="H56" s="233"/>
      <c r="I56" s="233"/>
      <c r="J56" s="233"/>
      <c r="K56" s="231"/>
    </row>
    <row r="57" spans="2:11" s="1" customFormat="1" ht="15" customHeight="1">
      <c r="B57" s="230"/>
      <c r="C57" s="360" t="s">
        <v>608</v>
      </c>
      <c r="D57" s="360"/>
      <c r="E57" s="360"/>
      <c r="F57" s="360"/>
      <c r="G57" s="360"/>
      <c r="H57" s="360"/>
      <c r="I57" s="360"/>
      <c r="J57" s="360"/>
      <c r="K57" s="231"/>
    </row>
    <row r="58" spans="2:11" s="1" customFormat="1" ht="15" customHeight="1">
      <c r="B58" s="230"/>
      <c r="C58" s="235"/>
      <c r="D58" s="360" t="s">
        <v>609</v>
      </c>
      <c r="E58" s="360"/>
      <c r="F58" s="360"/>
      <c r="G58" s="360"/>
      <c r="H58" s="360"/>
      <c r="I58" s="360"/>
      <c r="J58" s="360"/>
      <c r="K58" s="231"/>
    </row>
    <row r="59" spans="2:11" s="1" customFormat="1" ht="15" customHeight="1">
      <c r="B59" s="230"/>
      <c r="C59" s="235"/>
      <c r="D59" s="360" t="s">
        <v>610</v>
      </c>
      <c r="E59" s="360"/>
      <c r="F59" s="360"/>
      <c r="G59" s="360"/>
      <c r="H59" s="360"/>
      <c r="I59" s="360"/>
      <c r="J59" s="360"/>
      <c r="K59" s="231"/>
    </row>
    <row r="60" spans="2:11" s="1" customFormat="1" ht="15" customHeight="1">
      <c r="B60" s="230"/>
      <c r="C60" s="235"/>
      <c r="D60" s="360" t="s">
        <v>611</v>
      </c>
      <c r="E60" s="360"/>
      <c r="F60" s="360"/>
      <c r="G60" s="360"/>
      <c r="H60" s="360"/>
      <c r="I60" s="360"/>
      <c r="J60" s="360"/>
      <c r="K60" s="231"/>
    </row>
    <row r="61" spans="2:11" s="1" customFormat="1" ht="15" customHeight="1">
      <c r="B61" s="230"/>
      <c r="C61" s="235"/>
      <c r="D61" s="360" t="s">
        <v>612</v>
      </c>
      <c r="E61" s="360"/>
      <c r="F61" s="360"/>
      <c r="G61" s="360"/>
      <c r="H61" s="360"/>
      <c r="I61" s="360"/>
      <c r="J61" s="360"/>
      <c r="K61" s="231"/>
    </row>
    <row r="62" spans="2:11" s="1" customFormat="1" ht="15" customHeight="1">
      <c r="B62" s="230"/>
      <c r="C62" s="235"/>
      <c r="D62" s="362" t="s">
        <v>613</v>
      </c>
      <c r="E62" s="362"/>
      <c r="F62" s="362"/>
      <c r="G62" s="362"/>
      <c r="H62" s="362"/>
      <c r="I62" s="362"/>
      <c r="J62" s="362"/>
      <c r="K62" s="231"/>
    </row>
    <row r="63" spans="2:11" s="1" customFormat="1" ht="15" customHeight="1">
      <c r="B63" s="230"/>
      <c r="C63" s="235"/>
      <c r="D63" s="360" t="s">
        <v>614</v>
      </c>
      <c r="E63" s="360"/>
      <c r="F63" s="360"/>
      <c r="G63" s="360"/>
      <c r="H63" s="360"/>
      <c r="I63" s="360"/>
      <c r="J63" s="360"/>
      <c r="K63" s="231"/>
    </row>
    <row r="64" spans="2:11" s="1" customFormat="1" ht="12.75" customHeight="1">
      <c r="B64" s="230"/>
      <c r="C64" s="235"/>
      <c r="D64" s="235"/>
      <c r="E64" s="238"/>
      <c r="F64" s="235"/>
      <c r="G64" s="235"/>
      <c r="H64" s="235"/>
      <c r="I64" s="235"/>
      <c r="J64" s="235"/>
      <c r="K64" s="231"/>
    </row>
    <row r="65" spans="2:11" s="1" customFormat="1" ht="15" customHeight="1">
      <c r="B65" s="230"/>
      <c r="C65" s="235"/>
      <c r="D65" s="360" t="s">
        <v>615</v>
      </c>
      <c r="E65" s="360"/>
      <c r="F65" s="360"/>
      <c r="G65" s="360"/>
      <c r="H65" s="360"/>
      <c r="I65" s="360"/>
      <c r="J65" s="360"/>
      <c r="K65" s="231"/>
    </row>
    <row r="66" spans="2:11" s="1" customFormat="1" ht="15" customHeight="1">
      <c r="B66" s="230"/>
      <c r="C66" s="235"/>
      <c r="D66" s="362" t="s">
        <v>616</v>
      </c>
      <c r="E66" s="362"/>
      <c r="F66" s="362"/>
      <c r="G66" s="362"/>
      <c r="H66" s="362"/>
      <c r="I66" s="362"/>
      <c r="J66" s="362"/>
      <c r="K66" s="231"/>
    </row>
    <row r="67" spans="2:11" s="1" customFormat="1" ht="15" customHeight="1">
      <c r="B67" s="230"/>
      <c r="C67" s="235"/>
      <c r="D67" s="360" t="s">
        <v>617</v>
      </c>
      <c r="E67" s="360"/>
      <c r="F67" s="360"/>
      <c r="G67" s="360"/>
      <c r="H67" s="360"/>
      <c r="I67" s="360"/>
      <c r="J67" s="360"/>
      <c r="K67" s="231"/>
    </row>
    <row r="68" spans="2:11" s="1" customFormat="1" ht="15" customHeight="1">
      <c r="B68" s="230"/>
      <c r="C68" s="235"/>
      <c r="D68" s="360" t="s">
        <v>618</v>
      </c>
      <c r="E68" s="360"/>
      <c r="F68" s="360"/>
      <c r="G68" s="360"/>
      <c r="H68" s="360"/>
      <c r="I68" s="360"/>
      <c r="J68" s="360"/>
      <c r="K68" s="231"/>
    </row>
    <row r="69" spans="2:11" s="1" customFormat="1" ht="15" customHeight="1">
      <c r="B69" s="230"/>
      <c r="C69" s="235"/>
      <c r="D69" s="360" t="s">
        <v>619</v>
      </c>
      <c r="E69" s="360"/>
      <c r="F69" s="360"/>
      <c r="G69" s="360"/>
      <c r="H69" s="360"/>
      <c r="I69" s="360"/>
      <c r="J69" s="360"/>
      <c r="K69" s="231"/>
    </row>
    <row r="70" spans="2:11" s="1" customFormat="1" ht="15" customHeight="1">
      <c r="B70" s="230"/>
      <c r="C70" s="235"/>
      <c r="D70" s="360" t="s">
        <v>620</v>
      </c>
      <c r="E70" s="360"/>
      <c r="F70" s="360"/>
      <c r="G70" s="360"/>
      <c r="H70" s="360"/>
      <c r="I70" s="360"/>
      <c r="J70" s="360"/>
      <c r="K70" s="231"/>
    </row>
    <row r="71" spans="2:11" s="1" customFormat="1" ht="12.75" customHeight="1">
      <c r="B71" s="239"/>
      <c r="C71" s="240"/>
      <c r="D71" s="240"/>
      <c r="E71" s="240"/>
      <c r="F71" s="240"/>
      <c r="G71" s="240"/>
      <c r="H71" s="240"/>
      <c r="I71" s="240"/>
      <c r="J71" s="240"/>
      <c r="K71" s="241"/>
    </row>
    <row r="72" spans="2:11" s="1" customFormat="1" ht="18.75" customHeight="1">
      <c r="B72" s="242"/>
      <c r="C72" s="242"/>
      <c r="D72" s="242"/>
      <c r="E72" s="242"/>
      <c r="F72" s="242"/>
      <c r="G72" s="242"/>
      <c r="H72" s="242"/>
      <c r="I72" s="242"/>
      <c r="J72" s="242"/>
      <c r="K72" s="243"/>
    </row>
    <row r="73" spans="2:11" s="1" customFormat="1" ht="18.75" customHeight="1">
      <c r="B73" s="243"/>
      <c r="C73" s="243"/>
      <c r="D73" s="243"/>
      <c r="E73" s="243"/>
      <c r="F73" s="243"/>
      <c r="G73" s="243"/>
      <c r="H73" s="243"/>
      <c r="I73" s="243"/>
      <c r="J73" s="243"/>
      <c r="K73" s="243"/>
    </row>
    <row r="74" spans="2:11" s="1" customFormat="1" ht="7.5" customHeight="1">
      <c r="B74" s="244"/>
      <c r="C74" s="245"/>
      <c r="D74" s="245"/>
      <c r="E74" s="245"/>
      <c r="F74" s="245"/>
      <c r="G74" s="245"/>
      <c r="H74" s="245"/>
      <c r="I74" s="245"/>
      <c r="J74" s="245"/>
      <c r="K74" s="246"/>
    </row>
    <row r="75" spans="2:11" s="1" customFormat="1" ht="45" customHeight="1">
      <c r="B75" s="247"/>
      <c r="C75" s="355" t="s">
        <v>621</v>
      </c>
      <c r="D75" s="355"/>
      <c r="E75" s="355"/>
      <c r="F75" s="355"/>
      <c r="G75" s="355"/>
      <c r="H75" s="355"/>
      <c r="I75" s="355"/>
      <c r="J75" s="355"/>
      <c r="K75" s="248"/>
    </row>
    <row r="76" spans="2:11" s="1" customFormat="1" ht="17.25" customHeight="1">
      <c r="B76" s="247"/>
      <c r="C76" s="249" t="s">
        <v>622</v>
      </c>
      <c r="D76" s="249"/>
      <c r="E76" s="249"/>
      <c r="F76" s="249" t="s">
        <v>623</v>
      </c>
      <c r="G76" s="250"/>
      <c r="H76" s="249" t="s">
        <v>57</v>
      </c>
      <c r="I76" s="249" t="s">
        <v>60</v>
      </c>
      <c r="J76" s="249" t="s">
        <v>624</v>
      </c>
      <c r="K76" s="248"/>
    </row>
    <row r="77" spans="2:11" s="1" customFormat="1" ht="17.25" customHeight="1">
      <c r="B77" s="247"/>
      <c r="C77" s="251" t="s">
        <v>625</v>
      </c>
      <c r="D77" s="251"/>
      <c r="E77" s="251"/>
      <c r="F77" s="252" t="s">
        <v>626</v>
      </c>
      <c r="G77" s="253"/>
      <c r="H77" s="251"/>
      <c r="I77" s="251"/>
      <c r="J77" s="251" t="s">
        <v>627</v>
      </c>
      <c r="K77" s="248"/>
    </row>
    <row r="78" spans="2:11" s="1" customFormat="1" ht="5.25" customHeight="1">
      <c r="B78" s="247"/>
      <c r="C78" s="254"/>
      <c r="D78" s="254"/>
      <c r="E78" s="254"/>
      <c r="F78" s="254"/>
      <c r="G78" s="255"/>
      <c r="H78" s="254"/>
      <c r="I78" s="254"/>
      <c r="J78" s="254"/>
      <c r="K78" s="248"/>
    </row>
    <row r="79" spans="2:11" s="1" customFormat="1" ht="15" customHeight="1">
      <c r="B79" s="247"/>
      <c r="C79" s="236" t="s">
        <v>56</v>
      </c>
      <c r="D79" s="256"/>
      <c r="E79" s="256"/>
      <c r="F79" s="257" t="s">
        <v>628</v>
      </c>
      <c r="G79" s="258"/>
      <c r="H79" s="236" t="s">
        <v>629</v>
      </c>
      <c r="I79" s="236" t="s">
        <v>630</v>
      </c>
      <c r="J79" s="236">
        <v>20</v>
      </c>
      <c r="K79" s="248"/>
    </row>
    <row r="80" spans="2:11" s="1" customFormat="1" ht="15" customHeight="1">
      <c r="B80" s="247"/>
      <c r="C80" s="236" t="s">
        <v>631</v>
      </c>
      <c r="D80" s="236"/>
      <c r="E80" s="236"/>
      <c r="F80" s="257" t="s">
        <v>628</v>
      </c>
      <c r="G80" s="258"/>
      <c r="H80" s="236" t="s">
        <v>632</v>
      </c>
      <c r="I80" s="236" t="s">
        <v>630</v>
      </c>
      <c r="J80" s="236">
        <v>120</v>
      </c>
      <c r="K80" s="248"/>
    </row>
    <row r="81" spans="2:11" s="1" customFormat="1" ht="15" customHeight="1">
      <c r="B81" s="259"/>
      <c r="C81" s="236" t="s">
        <v>633</v>
      </c>
      <c r="D81" s="236"/>
      <c r="E81" s="236"/>
      <c r="F81" s="257" t="s">
        <v>634</v>
      </c>
      <c r="G81" s="258"/>
      <c r="H81" s="236" t="s">
        <v>635</v>
      </c>
      <c r="I81" s="236" t="s">
        <v>630</v>
      </c>
      <c r="J81" s="236">
        <v>50</v>
      </c>
      <c r="K81" s="248"/>
    </row>
    <row r="82" spans="2:11" s="1" customFormat="1" ht="15" customHeight="1">
      <c r="B82" s="259"/>
      <c r="C82" s="236" t="s">
        <v>636</v>
      </c>
      <c r="D82" s="236"/>
      <c r="E82" s="236"/>
      <c r="F82" s="257" t="s">
        <v>628</v>
      </c>
      <c r="G82" s="258"/>
      <c r="H82" s="236" t="s">
        <v>637</v>
      </c>
      <c r="I82" s="236" t="s">
        <v>638</v>
      </c>
      <c r="J82" s="236"/>
      <c r="K82" s="248"/>
    </row>
    <row r="83" spans="2:11" s="1" customFormat="1" ht="15" customHeight="1">
      <c r="B83" s="259"/>
      <c r="C83" s="260" t="s">
        <v>639</v>
      </c>
      <c r="D83" s="260"/>
      <c r="E83" s="260"/>
      <c r="F83" s="261" t="s">
        <v>634</v>
      </c>
      <c r="G83" s="260"/>
      <c r="H83" s="260" t="s">
        <v>640</v>
      </c>
      <c r="I83" s="260" t="s">
        <v>630</v>
      </c>
      <c r="J83" s="260">
        <v>15</v>
      </c>
      <c r="K83" s="248"/>
    </row>
    <row r="84" spans="2:11" s="1" customFormat="1" ht="15" customHeight="1">
      <c r="B84" s="259"/>
      <c r="C84" s="260" t="s">
        <v>641</v>
      </c>
      <c r="D84" s="260"/>
      <c r="E84" s="260"/>
      <c r="F84" s="261" t="s">
        <v>634</v>
      </c>
      <c r="G84" s="260"/>
      <c r="H84" s="260" t="s">
        <v>642</v>
      </c>
      <c r="I84" s="260" t="s">
        <v>630</v>
      </c>
      <c r="J84" s="260">
        <v>15</v>
      </c>
      <c r="K84" s="248"/>
    </row>
    <row r="85" spans="2:11" s="1" customFormat="1" ht="15" customHeight="1">
      <c r="B85" s="259"/>
      <c r="C85" s="260" t="s">
        <v>643</v>
      </c>
      <c r="D85" s="260"/>
      <c r="E85" s="260"/>
      <c r="F85" s="261" t="s">
        <v>634</v>
      </c>
      <c r="G85" s="260"/>
      <c r="H85" s="260" t="s">
        <v>644</v>
      </c>
      <c r="I85" s="260" t="s">
        <v>630</v>
      </c>
      <c r="J85" s="260">
        <v>20</v>
      </c>
      <c r="K85" s="248"/>
    </row>
    <row r="86" spans="2:11" s="1" customFormat="1" ht="15" customHeight="1">
      <c r="B86" s="259"/>
      <c r="C86" s="260" t="s">
        <v>645</v>
      </c>
      <c r="D86" s="260"/>
      <c r="E86" s="260"/>
      <c r="F86" s="261" t="s">
        <v>634</v>
      </c>
      <c r="G86" s="260"/>
      <c r="H86" s="260" t="s">
        <v>646</v>
      </c>
      <c r="I86" s="260" t="s">
        <v>630</v>
      </c>
      <c r="J86" s="260">
        <v>20</v>
      </c>
      <c r="K86" s="248"/>
    </row>
    <row r="87" spans="2:11" s="1" customFormat="1" ht="15" customHeight="1">
      <c r="B87" s="259"/>
      <c r="C87" s="236" t="s">
        <v>647</v>
      </c>
      <c r="D87" s="236"/>
      <c r="E87" s="236"/>
      <c r="F87" s="257" t="s">
        <v>634</v>
      </c>
      <c r="G87" s="258"/>
      <c r="H87" s="236" t="s">
        <v>648</v>
      </c>
      <c r="I87" s="236" t="s">
        <v>630</v>
      </c>
      <c r="J87" s="236">
        <v>50</v>
      </c>
      <c r="K87" s="248"/>
    </row>
    <row r="88" spans="2:11" s="1" customFormat="1" ht="15" customHeight="1">
      <c r="B88" s="259"/>
      <c r="C88" s="236" t="s">
        <v>649</v>
      </c>
      <c r="D88" s="236"/>
      <c r="E88" s="236"/>
      <c r="F88" s="257" t="s">
        <v>634</v>
      </c>
      <c r="G88" s="258"/>
      <c r="H88" s="236" t="s">
        <v>650</v>
      </c>
      <c r="I88" s="236" t="s">
        <v>630</v>
      </c>
      <c r="J88" s="236">
        <v>20</v>
      </c>
      <c r="K88" s="248"/>
    </row>
    <row r="89" spans="2:11" s="1" customFormat="1" ht="15" customHeight="1">
      <c r="B89" s="259"/>
      <c r="C89" s="236" t="s">
        <v>651</v>
      </c>
      <c r="D89" s="236"/>
      <c r="E89" s="236"/>
      <c r="F89" s="257" t="s">
        <v>634</v>
      </c>
      <c r="G89" s="258"/>
      <c r="H89" s="236" t="s">
        <v>652</v>
      </c>
      <c r="I89" s="236" t="s">
        <v>630</v>
      </c>
      <c r="J89" s="236">
        <v>20</v>
      </c>
      <c r="K89" s="248"/>
    </row>
    <row r="90" spans="2:11" s="1" customFormat="1" ht="15" customHeight="1">
      <c r="B90" s="259"/>
      <c r="C90" s="236" t="s">
        <v>653</v>
      </c>
      <c r="D90" s="236"/>
      <c r="E90" s="236"/>
      <c r="F90" s="257" t="s">
        <v>634</v>
      </c>
      <c r="G90" s="258"/>
      <c r="H90" s="236" t="s">
        <v>654</v>
      </c>
      <c r="I90" s="236" t="s">
        <v>630</v>
      </c>
      <c r="J90" s="236">
        <v>50</v>
      </c>
      <c r="K90" s="248"/>
    </row>
    <row r="91" spans="2:11" s="1" customFormat="1" ht="15" customHeight="1">
      <c r="B91" s="259"/>
      <c r="C91" s="236" t="s">
        <v>655</v>
      </c>
      <c r="D91" s="236"/>
      <c r="E91" s="236"/>
      <c r="F91" s="257" t="s">
        <v>634</v>
      </c>
      <c r="G91" s="258"/>
      <c r="H91" s="236" t="s">
        <v>655</v>
      </c>
      <c r="I91" s="236" t="s">
        <v>630</v>
      </c>
      <c r="J91" s="236">
        <v>50</v>
      </c>
      <c r="K91" s="248"/>
    </row>
    <row r="92" spans="2:11" s="1" customFormat="1" ht="15" customHeight="1">
      <c r="B92" s="259"/>
      <c r="C92" s="236" t="s">
        <v>656</v>
      </c>
      <c r="D92" s="236"/>
      <c r="E92" s="236"/>
      <c r="F92" s="257" t="s">
        <v>634</v>
      </c>
      <c r="G92" s="258"/>
      <c r="H92" s="236" t="s">
        <v>657</v>
      </c>
      <c r="I92" s="236" t="s">
        <v>630</v>
      </c>
      <c r="J92" s="236">
        <v>255</v>
      </c>
      <c r="K92" s="248"/>
    </row>
    <row r="93" spans="2:11" s="1" customFormat="1" ht="15" customHeight="1">
      <c r="B93" s="259"/>
      <c r="C93" s="236" t="s">
        <v>658</v>
      </c>
      <c r="D93" s="236"/>
      <c r="E93" s="236"/>
      <c r="F93" s="257" t="s">
        <v>628</v>
      </c>
      <c r="G93" s="258"/>
      <c r="H93" s="236" t="s">
        <v>659</v>
      </c>
      <c r="I93" s="236" t="s">
        <v>660</v>
      </c>
      <c r="J93" s="236"/>
      <c r="K93" s="248"/>
    </row>
    <row r="94" spans="2:11" s="1" customFormat="1" ht="15" customHeight="1">
      <c r="B94" s="259"/>
      <c r="C94" s="236" t="s">
        <v>661</v>
      </c>
      <c r="D94" s="236"/>
      <c r="E94" s="236"/>
      <c r="F94" s="257" t="s">
        <v>628</v>
      </c>
      <c r="G94" s="258"/>
      <c r="H94" s="236" t="s">
        <v>662</v>
      </c>
      <c r="I94" s="236" t="s">
        <v>663</v>
      </c>
      <c r="J94" s="236"/>
      <c r="K94" s="248"/>
    </row>
    <row r="95" spans="2:11" s="1" customFormat="1" ht="15" customHeight="1">
      <c r="B95" s="259"/>
      <c r="C95" s="236" t="s">
        <v>664</v>
      </c>
      <c r="D95" s="236"/>
      <c r="E95" s="236"/>
      <c r="F95" s="257" t="s">
        <v>628</v>
      </c>
      <c r="G95" s="258"/>
      <c r="H95" s="236" t="s">
        <v>664</v>
      </c>
      <c r="I95" s="236" t="s">
        <v>663</v>
      </c>
      <c r="J95" s="236"/>
      <c r="K95" s="248"/>
    </row>
    <row r="96" spans="2:11" s="1" customFormat="1" ht="15" customHeight="1">
      <c r="B96" s="259"/>
      <c r="C96" s="236" t="s">
        <v>41</v>
      </c>
      <c r="D96" s="236"/>
      <c r="E96" s="236"/>
      <c r="F96" s="257" t="s">
        <v>628</v>
      </c>
      <c r="G96" s="258"/>
      <c r="H96" s="236" t="s">
        <v>665</v>
      </c>
      <c r="I96" s="236" t="s">
        <v>663</v>
      </c>
      <c r="J96" s="236"/>
      <c r="K96" s="248"/>
    </row>
    <row r="97" spans="2:11" s="1" customFormat="1" ht="15" customHeight="1">
      <c r="B97" s="259"/>
      <c r="C97" s="236" t="s">
        <v>51</v>
      </c>
      <c r="D97" s="236"/>
      <c r="E97" s="236"/>
      <c r="F97" s="257" t="s">
        <v>628</v>
      </c>
      <c r="G97" s="258"/>
      <c r="H97" s="236" t="s">
        <v>666</v>
      </c>
      <c r="I97" s="236" t="s">
        <v>663</v>
      </c>
      <c r="J97" s="236"/>
      <c r="K97" s="248"/>
    </row>
    <row r="98" spans="2:11" s="1" customFormat="1" ht="15" customHeight="1">
      <c r="B98" s="262"/>
      <c r="C98" s="263"/>
      <c r="D98" s="263"/>
      <c r="E98" s="263"/>
      <c r="F98" s="263"/>
      <c r="G98" s="263"/>
      <c r="H98" s="263"/>
      <c r="I98" s="263"/>
      <c r="J98" s="263"/>
      <c r="K98" s="264"/>
    </row>
    <row r="99" spans="2:11" s="1" customFormat="1" ht="18.75" customHeight="1">
      <c r="B99" s="265"/>
      <c r="C99" s="266"/>
      <c r="D99" s="266"/>
      <c r="E99" s="266"/>
      <c r="F99" s="266"/>
      <c r="G99" s="266"/>
      <c r="H99" s="266"/>
      <c r="I99" s="266"/>
      <c r="J99" s="266"/>
      <c r="K99" s="265"/>
    </row>
    <row r="100" spans="2:11" s="1" customFormat="1" ht="18.75" customHeight="1">
      <c r="B100" s="243"/>
      <c r="C100" s="243"/>
      <c r="D100" s="243"/>
      <c r="E100" s="243"/>
      <c r="F100" s="243"/>
      <c r="G100" s="243"/>
      <c r="H100" s="243"/>
      <c r="I100" s="243"/>
      <c r="J100" s="243"/>
      <c r="K100" s="243"/>
    </row>
    <row r="101" spans="2:11" s="1" customFormat="1" ht="7.5" customHeight="1">
      <c r="B101" s="244"/>
      <c r="C101" s="245"/>
      <c r="D101" s="245"/>
      <c r="E101" s="245"/>
      <c r="F101" s="245"/>
      <c r="G101" s="245"/>
      <c r="H101" s="245"/>
      <c r="I101" s="245"/>
      <c r="J101" s="245"/>
      <c r="K101" s="246"/>
    </row>
    <row r="102" spans="2:11" s="1" customFormat="1" ht="45" customHeight="1">
      <c r="B102" s="247"/>
      <c r="C102" s="355" t="s">
        <v>667</v>
      </c>
      <c r="D102" s="355"/>
      <c r="E102" s="355"/>
      <c r="F102" s="355"/>
      <c r="G102" s="355"/>
      <c r="H102" s="355"/>
      <c r="I102" s="355"/>
      <c r="J102" s="355"/>
      <c r="K102" s="248"/>
    </row>
    <row r="103" spans="2:11" s="1" customFormat="1" ht="17.25" customHeight="1">
      <c r="B103" s="247"/>
      <c r="C103" s="249" t="s">
        <v>622</v>
      </c>
      <c r="D103" s="249"/>
      <c r="E103" s="249"/>
      <c r="F103" s="249" t="s">
        <v>623</v>
      </c>
      <c r="G103" s="250"/>
      <c r="H103" s="249" t="s">
        <v>57</v>
      </c>
      <c r="I103" s="249" t="s">
        <v>60</v>
      </c>
      <c r="J103" s="249" t="s">
        <v>624</v>
      </c>
      <c r="K103" s="248"/>
    </row>
    <row r="104" spans="2:11" s="1" customFormat="1" ht="17.25" customHeight="1">
      <c r="B104" s="247"/>
      <c r="C104" s="251" t="s">
        <v>625</v>
      </c>
      <c r="D104" s="251"/>
      <c r="E104" s="251"/>
      <c r="F104" s="252" t="s">
        <v>626</v>
      </c>
      <c r="G104" s="253"/>
      <c r="H104" s="251"/>
      <c r="I104" s="251"/>
      <c r="J104" s="251" t="s">
        <v>627</v>
      </c>
      <c r="K104" s="248"/>
    </row>
    <row r="105" spans="2:11" s="1" customFormat="1" ht="5.25" customHeight="1">
      <c r="B105" s="247"/>
      <c r="C105" s="249"/>
      <c r="D105" s="249"/>
      <c r="E105" s="249"/>
      <c r="F105" s="249"/>
      <c r="G105" s="267"/>
      <c r="H105" s="249"/>
      <c r="I105" s="249"/>
      <c r="J105" s="249"/>
      <c r="K105" s="248"/>
    </row>
    <row r="106" spans="2:11" s="1" customFormat="1" ht="15" customHeight="1">
      <c r="B106" s="247"/>
      <c r="C106" s="236" t="s">
        <v>56</v>
      </c>
      <c r="D106" s="256"/>
      <c r="E106" s="256"/>
      <c r="F106" s="257" t="s">
        <v>628</v>
      </c>
      <c r="G106" s="236"/>
      <c r="H106" s="236" t="s">
        <v>668</v>
      </c>
      <c r="I106" s="236" t="s">
        <v>630</v>
      </c>
      <c r="J106" s="236">
        <v>20</v>
      </c>
      <c r="K106" s="248"/>
    </row>
    <row r="107" spans="2:11" s="1" customFormat="1" ht="15" customHeight="1">
      <c r="B107" s="247"/>
      <c r="C107" s="236" t="s">
        <v>631</v>
      </c>
      <c r="D107" s="236"/>
      <c r="E107" s="236"/>
      <c r="F107" s="257" t="s">
        <v>628</v>
      </c>
      <c r="G107" s="236"/>
      <c r="H107" s="236" t="s">
        <v>668</v>
      </c>
      <c r="I107" s="236" t="s">
        <v>630</v>
      </c>
      <c r="J107" s="236">
        <v>120</v>
      </c>
      <c r="K107" s="248"/>
    </row>
    <row r="108" spans="2:11" s="1" customFormat="1" ht="15" customHeight="1">
      <c r="B108" s="259"/>
      <c r="C108" s="236" t="s">
        <v>633</v>
      </c>
      <c r="D108" s="236"/>
      <c r="E108" s="236"/>
      <c r="F108" s="257" t="s">
        <v>634</v>
      </c>
      <c r="G108" s="236"/>
      <c r="H108" s="236" t="s">
        <v>668</v>
      </c>
      <c r="I108" s="236" t="s">
        <v>630</v>
      </c>
      <c r="J108" s="236">
        <v>50</v>
      </c>
      <c r="K108" s="248"/>
    </row>
    <row r="109" spans="2:11" s="1" customFormat="1" ht="15" customHeight="1">
      <c r="B109" s="259"/>
      <c r="C109" s="236" t="s">
        <v>636</v>
      </c>
      <c r="D109" s="236"/>
      <c r="E109" s="236"/>
      <c r="F109" s="257" t="s">
        <v>628</v>
      </c>
      <c r="G109" s="236"/>
      <c r="H109" s="236" t="s">
        <v>668</v>
      </c>
      <c r="I109" s="236" t="s">
        <v>638</v>
      </c>
      <c r="J109" s="236"/>
      <c r="K109" s="248"/>
    </row>
    <row r="110" spans="2:11" s="1" customFormat="1" ht="15" customHeight="1">
      <c r="B110" s="259"/>
      <c r="C110" s="236" t="s">
        <v>647</v>
      </c>
      <c r="D110" s="236"/>
      <c r="E110" s="236"/>
      <c r="F110" s="257" t="s">
        <v>634</v>
      </c>
      <c r="G110" s="236"/>
      <c r="H110" s="236" t="s">
        <v>668</v>
      </c>
      <c r="I110" s="236" t="s">
        <v>630</v>
      </c>
      <c r="J110" s="236">
        <v>50</v>
      </c>
      <c r="K110" s="248"/>
    </row>
    <row r="111" spans="2:11" s="1" customFormat="1" ht="15" customHeight="1">
      <c r="B111" s="259"/>
      <c r="C111" s="236" t="s">
        <v>655</v>
      </c>
      <c r="D111" s="236"/>
      <c r="E111" s="236"/>
      <c r="F111" s="257" t="s">
        <v>634</v>
      </c>
      <c r="G111" s="236"/>
      <c r="H111" s="236" t="s">
        <v>668</v>
      </c>
      <c r="I111" s="236" t="s">
        <v>630</v>
      </c>
      <c r="J111" s="236">
        <v>50</v>
      </c>
      <c r="K111" s="248"/>
    </row>
    <row r="112" spans="2:11" s="1" customFormat="1" ht="15" customHeight="1">
      <c r="B112" s="259"/>
      <c r="C112" s="236" t="s">
        <v>653</v>
      </c>
      <c r="D112" s="236"/>
      <c r="E112" s="236"/>
      <c r="F112" s="257" t="s">
        <v>634</v>
      </c>
      <c r="G112" s="236"/>
      <c r="H112" s="236" t="s">
        <v>668</v>
      </c>
      <c r="I112" s="236" t="s">
        <v>630</v>
      </c>
      <c r="J112" s="236">
        <v>50</v>
      </c>
      <c r="K112" s="248"/>
    </row>
    <row r="113" spans="2:11" s="1" customFormat="1" ht="15" customHeight="1">
      <c r="B113" s="259"/>
      <c r="C113" s="236" t="s">
        <v>56</v>
      </c>
      <c r="D113" s="236"/>
      <c r="E113" s="236"/>
      <c r="F113" s="257" t="s">
        <v>628</v>
      </c>
      <c r="G113" s="236"/>
      <c r="H113" s="236" t="s">
        <v>669</v>
      </c>
      <c r="I113" s="236" t="s">
        <v>630</v>
      </c>
      <c r="J113" s="236">
        <v>20</v>
      </c>
      <c r="K113" s="248"/>
    </row>
    <row r="114" spans="2:11" s="1" customFormat="1" ht="15" customHeight="1">
      <c r="B114" s="259"/>
      <c r="C114" s="236" t="s">
        <v>670</v>
      </c>
      <c r="D114" s="236"/>
      <c r="E114" s="236"/>
      <c r="F114" s="257" t="s">
        <v>628</v>
      </c>
      <c r="G114" s="236"/>
      <c r="H114" s="236" t="s">
        <v>671</v>
      </c>
      <c r="I114" s="236" t="s">
        <v>630</v>
      </c>
      <c r="J114" s="236">
        <v>120</v>
      </c>
      <c r="K114" s="248"/>
    </row>
    <row r="115" spans="2:11" s="1" customFormat="1" ht="15" customHeight="1">
      <c r="B115" s="259"/>
      <c r="C115" s="236" t="s">
        <v>41</v>
      </c>
      <c r="D115" s="236"/>
      <c r="E115" s="236"/>
      <c r="F115" s="257" t="s">
        <v>628</v>
      </c>
      <c r="G115" s="236"/>
      <c r="H115" s="236" t="s">
        <v>672</v>
      </c>
      <c r="I115" s="236" t="s">
        <v>663</v>
      </c>
      <c r="J115" s="236"/>
      <c r="K115" s="248"/>
    </row>
    <row r="116" spans="2:11" s="1" customFormat="1" ht="15" customHeight="1">
      <c r="B116" s="259"/>
      <c r="C116" s="236" t="s">
        <v>51</v>
      </c>
      <c r="D116" s="236"/>
      <c r="E116" s="236"/>
      <c r="F116" s="257" t="s">
        <v>628</v>
      </c>
      <c r="G116" s="236"/>
      <c r="H116" s="236" t="s">
        <v>673</v>
      </c>
      <c r="I116" s="236" t="s">
        <v>663</v>
      </c>
      <c r="J116" s="236"/>
      <c r="K116" s="248"/>
    </row>
    <row r="117" spans="2:11" s="1" customFormat="1" ht="15" customHeight="1">
      <c r="B117" s="259"/>
      <c r="C117" s="236" t="s">
        <v>60</v>
      </c>
      <c r="D117" s="236"/>
      <c r="E117" s="236"/>
      <c r="F117" s="257" t="s">
        <v>628</v>
      </c>
      <c r="G117" s="236"/>
      <c r="H117" s="236" t="s">
        <v>674</v>
      </c>
      <c r="I117" s="236" t="s">
        <v>675</v>
      </c>
      <c r="J117" s="236"/>
      <c r="K117" s="248"/>
    </row>
    <row r="118" spans="2:11" s="1" customFormat="1" ht="15" customHeight="1">
      <c r="B118" s="262"/>
      <c r="C118" s="268"/>
      <c r="D118" s="268"/>
      <c r="E118" s="268"/>
      <c r="F118" s="268"/>
      <c r="G118" s="268"/>
      <c r="H118" s="268"/>
      <c r="I118" s="268"/>
      <c r="J118" s="268"/>
      <c r="K118" s="264"/>
    </row>
    <row r="119" spans="2:11" s="1" customFormat="1" ht="18.75" customHeight="1">
      <c r="B119" s="269"/>
      <c r="C119" s="270"/>
      <c r="D119" s="270"/>
      <c r="E119" s="270"/>
      <c r="F119" s="271"/>
      <c r="G119" s="270"/>
      <c r="H119" s="270"/>
      <c r="I119" s="270"/>
      <c r="J119" s="270"/>
      <c r="K119" s="269"/>
    </row>
    <row r="120" spans="2:11" s="1" customFormat="1" ht="18.75" customHeight="1"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</row>
    <row r="121" spans="2:11" s="1" customFormat="1" ht="7.5" customHeight="1">
      <c r="B121" s="272"/>
      <c r="C121" s="273"/>
      <c r="D121" s="273"/>
      <c r="E121" s="273"/>
      <c r="F121" s="273"/>
      <c r="G121" s="273"/>
      <c r="H121" s="273"/>
      <c r="I121" s="273"/>
      <c r="J121" s="273"/>
      <c r="K121" s="274"/>
    </row>
    <row r="122" spans="2:11" s="1" customFormat="1" ht="45" customHeight="1">
      <c r="B122" s="275"/>
      <c r="C122" s="356" t="s">
        <v>676</v>
      </c>
      <c r="D122" s="356"/>
      <c r="E122" s="356"/>
      <c r="F122" s="356"/>
      <c r="G122" s="356"/>
      <c r="H122" s="356"/>
      <c r="I122" s="356"/>
      <c r="J122" s="356"/>
      <c r="K122" s="276"/>
    </row>
    <row r="123" spans="2:11" s="1" customFormat="1" ht="17.25" customHeight="1">
      <c r="B123" s="277"/>
      <c r="C123" s="249" t="s">
        <v>622</v>
      </c>
      <c r="D123" s="249"/>
      <c r="E123" s="249"/>
      <c r="F123" s="249" t="s">
        <v>623</v>
      </c>
      <c r="G123" s="250"/>
      <c r="H123" s="249" t="s">
        <v>57</v>
      </c>
      <c r="I123" s="249" t="s">
        <v>60</v>
      </c>
      <c r="J123" s="249" t="s">
        <v>624</v>
      </c>
      <c r="K123" s="278"/>
    </row>
    <row r="124" spans="2:11" s="1" customFormat="1" ht="17.25" customHeight="1">
      <c r="B124" s="277"/>
      <c r="C124" s="251" t="s">
        <v>625</v>
      </c>
      <c r="D124" s="251"/>
      <c r="E124" s="251"/>
      <c r="F124" s="252" t="s">
        <v>626</v>
      </c>
      <c r="G124" s="253"/>
      <c r="H124" s="251"/>
      <c r="I124" s="251"/>
      <c r="J124" s="251" t="s">
        <v>627</v>
      </c>
      <c r="K124" s="278"/>
    </row>
    <row r="125" spans="2:11" s="1" customFormat="1" ht="5.25" customHeight="1">
      <c r="B125" s="279"/>
      <c r="C125" s="254"/>
      <c r="D125" s="254"/>
      <c r="E125" s="254"/>
      <c r="F125" s="254"/>
      <c r="G125" s="280"/>
      <c r="H125" s="254"/>
      <c r="I125" s="254"/>
      <c r="J125" s="254"/>
      <c r="K125" s="281"/>
    </row>
    <row r="126" spans="2:11" s="1" customFormat="1" ht="15" customHeight="1">
      <c r="B126" s="279"/>
      <c r="C126" s="236" t="s">
        <v>631</v>
      </c>
      <c r="D126" s="256"/>
      <c r="E126" s="256"/>
      <c r="F126" s="257" t="s">
        <v>628</v>
      </c>
      <c r="G126" s="236"/>
      <c r="H126" s="236" t="s">
        <v>668</v>
      </c>
      <c r="I126" s="236" t="s">
        <v>630</v>
      </c>
      <c r="J126" s="236">
        <v>120</v>
      </c>
      <c r="K126" s="282"/>
    </row>
    <row r="127" spans="2:11" s="1" customFormat="1" ht="15" customHeight="1">
      <c r="B127" s="279"/>
      <c r="C127" s="236" t="s">
        <v>677</v>
      </c>
      <c r="D127" s="236"/>
      <c r="E127" s="236"/>
      <c r="F127" s="257" t="s">
        <v>628</v>
      </c>
      <c r="G127" s="236"/>
      <c r="H127" s="236" t="s">
        <v>678</v>
      </c>
      <c r="I127" s="236" t="s">
        <v>630</v>
      </c>
      <c r="J127" s="236" t="s">
        <v>679</v>
      </c>
      <c r="K127" s="282"/>
    </row>
    <row r="128" spans="2:11" s="1" customFormat="1" ht="15" customHeight="1">
      <c r="B128" s="279"/>
      <c r="C128" s="236" t="s">
        <v>576</v>
      </c>
      <c r="D128" s="236"/>
      <c r="E128" s="236"/>
      <c r="F128" s="257" t="s">
        <v>628</v>
      </c>
      <c r="G128" s="236"/>
      <c r="H128" s="236" t="s">
        <v>680</v>
      </c>
      <c r="I128" s="236" t="s">
        <v>630</v>
      </c>
      <c r="J128" s="236" t="s">
        <v>679</v>
      </c>
      <c r="K128" s="282"/>
    </row>
    <row r="129" spans="2:11" s="1" customFormat="1" ht="15" customHeight="1">
      <c r="B129" s="279"/>
      <c r="C129" s="236" t="s">
        <v>639</v>
      </c>
      <c r="D129" s="236"/>
      <c r="E129" s="236"/>
      <c r="F129" s="257" t="s">
        <v>634</v>
      </c>
      <c r="G129" s="236"/>
      <c r="H129" s="236" t="s">
        <v>640</v>
      </c>
      <c r="I129" s="236" t="s">
        <v>630</v>
      </c>
      <c r="J129" s="236">
        <v>15</v>
      </c>
      <c r="K129" s="282"/>
    </row>
    <row r="130" spans="2:11" s="1" customFormat="1" ht="15" customHeight="1">
      <c r="B130" s="279"/>
      <c r="C130" s="260" t="s">
        <v>641</v>
      </c>
      <c r="D130" s="260"/>
      <c r="E130" s="260"/>
      <c r="F130" s="261" t="s">
        <v>634</v>
      </c>
      <c r="G130" s="260"/>
      <c r="H130" s="260" t="s">
        <v>642</v>
      </c>
      <c r="I130" s="260" t="s">
        <v>630</v>
      </c>
      <c r="J130" s="260">
        <v>15</v>
      </c>
      <c r="K130" s="282"/>
    </row>
    <row r="131" spans="2:11" s="1" customFormat="1" ht="15" customHeight="1">
      <c r="B131" s="279"/>
      <c r="C131" s="260" t="s">
        <v>643</v>
      </c>
      <c r="D131" s="260"/>
      <c r="E131" s="260"/>
      <c r="F131" s="261" t="s">
        <v>634</v>
      </c>
      <c r="G131" s="260"/>
      <c r="H131" s="260" t="s">
        <v>644</v>
      </c>
      <c r="I131" s="260" t="s">
        <v>630</v>
      </c>
      <c r="J131" s="260">
        <v>20</v>
      </c>
      <c r="K131" s="282"/>
    </row>
    <row r="132" spans="2:11" s="1" customFormat="1" ht="15" customHeight="1">
      <c r="B132" s="279"/>
      <c r="C132" s="260" t="s">
        <v>645</v>
      </c>
      <c r="D132" s="260"/>
      <c r="E132" s="260"/>
      <c r="F132" s="261" t="s">
        <v>634</v>
      </c>
      <c r="G132" s="260"/>
      <c r="H132" s="260" t="s">
        <v>646</v>
      </c>
      <c r="I132" s="260" t="s">
        <v>630</v>
      </c>
      <c r="J132" s="260">
        <v>20</v>
      </c>
      <c r="K132" s="282"/>
    </row>
    <row r="133" spans="2:11" s="1" customFormat="1" ht="15" customHeight="1">
      <c r="B133" s="279"/>
      <c r="C133" s="236" t="s">
        <v>633</v>
      </c>
      <c r="D133" s="236"/>
      <c r="E133" s="236"/>
      <c r="F133" s="257" t="s">
        <v>634</v>
      </c>
      <c r="G133" s="236"/>
      <c r="H133" s="236" t="s">
        <v>668</v>
      </c>
      <c r="I133" s="236" t="s">
        <v>630</v>
      </c>
      <c r="J133" s="236">
        <v>50</v>
      </c>
      <c r="K133" s="282"/>
    </row>
    <row r="134" spans="2:11" s="1" customFormat="1" ht="15" customHeight="1">
      <c r="B134" s="279"/>
      <c r="C134" s="236" t="s">
        <v>647</v>
      </c>
      <c r="D134" s="236"/>
      <c r="E134" s="236"/>
      <c r="F134" s="257" t="s">
        <v>634</v>
      </c>
      <c r="G134" s="236"/>
      <c r="H134" s="236" t="s">
        <v>668</v>
      </c>
      <c r="I134" s="236" t="s">
        <v>630</v>
      </c>
      <c r="J134" s="236">
        <v>50</v>
      </c>
      <c r="K134" s="282"/>
    </row>
    <row r="135" spans="2:11" s="1" customFormat="1" ht="15" customHeight="1">
      <c r="B135" s="279"/>
      <c r="C135" s="236" t="s">
        <v>653</v>
      </c>
      <c r="D135" s="236"/>
      <c r="E135" s="236"/>
      <c r="F135" s="257" t="s">
        <v>634</v>
      </c>
      <c r="G135" s="236"/>
      <c r="H135" s="236" t="s">
        <v>668</v>
      </c>
      <c r="I135" s="236" t="s">
        <v>630</v>
      </c>
      <c r="J135" s="236">
        <v>50</v>
      </c>
      <c r="K135" s="282"/>
    </row>
    <row r="136" spans="2:11" s="1" customFormat="1" ht="15" customHeight="1">
      <c r="B136" s="279"/>
      <c r="C136" s="236" t="s">
        <v>655</v>
      </c>
      <c r="D136" s="236"/>
      <c r="E136" s="236"/>
      <c r="F136" s="257" t="s">
        <v>634</v>
      </c>
      <c r="G136" s="236"/>
      <c r="H136" s="236" t="s">
        <v>668</v>
      </c>
      <c r="I136" s="236" t="s">
        <v>630</v>
      </c>
      <c r="J136" s="236">
        <v>50</v>
      </c>
      <c r="K136" s="282"/>
    </row>
    <row r="137" spans="2:11" s="1" customFormat="1" ht="15" customHeight="1">
      <c r="B137" s="279"/>
      <c r="C137" s="236" t="s">
        <v>656</v>
      </c>
      <c r="D137" s="236"/>
      <c r="E137" s="236"/>
      <c r="F137" s="257" t="s">
        <v>634</v>
      </c>
      <c r="G137" s="236"/>
      <c r="H137" s="236" t="s">
        <v>681</v>
      </c>
      <c r="I137" s="236" t="s">
        <v>630</v>
      </c>
      <c r="J137" s="236">
        <v>255</v>
      </c>
      <c r="K137" s="282"/>
    </row>
    <row r="138" spans="2:11" s="1" customFormat="1" ht="15" customHeight="1">
      <c r="B138" s="279"/>
      <c r="C138" s="236" t="s">
        <v>658</v>
      </c>
      <c r="D138" s="236"/>
      <c r="E138" s="236"/>
      <c r="F138" s="257" t="s">
        <v>628</v>
      </c>
      <c r="G138" s="236"/>
      <c r="H138" s="236" t="s">
        <v>682</v>
      </c>
      <c r="I138" s="236" t="s">
        <v>660</v>
      </c>
      <c r="J138" s="236"/>
      <c r="K138" s="282"/>
    </row>
    <row r="139" spans="2:11" s="1" customFormat="1" ht="15" customHeight="1">
      <c r="B139" s="279"/>
      <c r="C139" s="236" t="s">
        <v>661</v>
      </c>
      <c r="D139" s="236"/>
      <c r="E139" s="236"/>
      <c r="F139" s="257" t="s">
        <v>628</v>
      </c>
      <c r="G139" s="236"/>
      <c r="H139" s="236" t="s">
        <v>683</v>
      </c>
      <c r="I139" s="236" t="s">
        <v>663</v>
      </c>
      <c r="J139" s="236"/>
      <c r="K139" s="282"/>
    </row>
    <row r="140" spans="2:11" s="1" customFormat="1" ht="15" customHeight="1">
      <c r="B140" s="279"/>
      <c r="C140" s="236" t="s">
        <v>664</v>
      </c>
      <c r="D140" s="236"/>
      <c r="E140" s="236"/>
      <c r="F140" s="257" t="s">
        <v>628</v>
      </c>
      <c r="G140" s="236"/>
      <c r="H140" s="236" t="s">
        <v>664</v>
      </c>
      <c r="I140" s="236" t="s">
        <v>663</v>
      </c>
      <c r="J140" s="236"/>
      <c r="K140" s="282"/>
    </row>
    <row r="141" spans="2:11" s="1" customFormat="1" ht="15" customHeight="1">
      <c r="B141" s="279"/>
      <c r="C141" s="236" t="s">
        <v>41</v>
      </c>
      <c r="D141" s="236"/>
      <c r="E141" s="236"/>
      <c r="F141" s="257" t="s">
        <v>628</v>
      </c>
      <c r="G141" s="236"/>
      <c r="H141" s="236" t="s">
        <v>684</v>
      </c>
      <c r="I141" s="236" t="s">
        <v>663</v>
      </c>
      <c r="J141" s="236"/>
      <c r="K141" s="282"/>
    </row>
    <row r="142" spans="2:11" s="1" customFormat="1" ht="15" customHeight="1">
      <c r="B142" s="279"/>
      <c r="C142" s="236" t="s">
        <v>685</v>
      </c>
      <c r="D142" s="236"/>
      <c r="E142" s="236"/>
      <c r="F142" s="257" t="s">
        <v>628</v>
      </c>
      <c r="G142" s="236"/>
      <c r="H142" s="236" t="s">
        <v>686</v>
      </c>
      <c r="I142" s="236" t="s">
        <v>663</v>
      </c>
      <c r="J142" s="236"/>
      <c r="K142" s="282"/>
    </row>
    <row r="143" spans="2:11" s="1" customFormat="1" ht="15" customHeight="1">
      <c r="B143" s="283"/>
      <c r="C143" s="284"/>
      <c r="D143" s="284"/>
      <c r="E143" s="284"/>
      <c r="F143" s="284"/>
      <c r="G143" s="284"/>
      <c r="H143" s="284"/>
      <c r="I143" s="284"/>
      <c r="J143" s="284"/>
      <c r="K143" s="285"/>
    </row>
    <row r="144" spans="2:11" s="1" customFormat="1" ht="18.75" customHeight="1">
      <c r="B144" s="270"/>
      <c r="C144" s="270"/>
      <c r="D144" s="270"/>
      <c r="E144" s="270"/>
      <c r="F144" s="271"/>
      <c r="G144" s="270"/>
      <c r="H144" s="270"/>
      <c r="I144" s="270"/>
      <c r="J144" s="270"/>
      <c r="K144" s="270"/>
    </row>
    <row r="145" spans="2:11" s="1" customFormat="1" ht="18.75" customHeight="1">
      <c r="B145" s="243"/>
      <c r="C145" s="243"/>
      <c r="D145" s="243"/>
      <c r="E145" s="243"/>
      <c r="F145" s="243"/>
      <c r="G145" s="243"/>
      <c r="H145" s="243"/>
      <c r="I145" s="243"/>
      <c r="J145" s="243"/>
      <c r="K145" s="243"/>
    </row>
    <row r="146" spans="2:11" s="1" customFormat="1" ht="7.5" customHeight="1">
      <c r="B146" s="244"/>
      <c r="C146" s="245"/>
      <c r="D146" s="245"/>
      <c r="E146" s="245"/>
      <c r="F146" s="245"/>
      <c r="G146" s="245"/>
      <c r="H146" s="245"/>
      <c r="I146" s="245"/>
      <c r="J146" s="245"/>
      <c r="K146" s="246"/>
    </row>
    <row r="147" spans="2:11" s="1" customFormat="1" ht="45" customHeight="1">
      <c r="B147" s="247"/>
      <c r="C147" s="355" t="s">
        <v>687</v>
      </c>
      <c r="D147" s="355"/>
      <c r="E147" s="355"/>
      <c r="F147" s="355"/>
      <c r="G147" s="355"/>
      <c r="H147" s="355"/>
      <c r="I147" s="355"/>
      <c r="J147" s="355"/>
      <c r="K147" s="248"/>
    </row>
    <row r="148" spans="2:11" s="1" customFormat="1" ht="17.25" customHeight="1">
      <c r="B148" s="247"/>
      <c r="C148" s="249" t="s">
        <v>622</v>
      </c>
      <c r="D148" s="249"/>
      <c r="E148" s="249"/>
      <c r="F148" s="249" t="s">
        <v>623</v>
      </c>
      <c r="G148" s="250"/>
      <c r="H148" s="249" t="s">
        <v>57</v>
      </c>
      <c r="I148" s="249" t="s">
        <v>60</v>
      </c>
      <c r="J148" s="249" t="s">
        <v>624</v>
      </c>
      <c r="K148" s="248"/>
    </row>
    <row r="149" spans="2:11" s="1" customFormat="1" ht="17.25" customHeight="1">
      <c r="B149" s="247"/>
      <c r="C149" s="251" t="s">
        <v>625</v>
      </c>
      <c r="D149" s="251"/>
      <c r="E149" s="251"/>
      <c r="F149" s="252" t="s">
        <v>626</v>
      </c>
      <c r="G149" s="253"/>
      <c r="H149" s="251"/>
      <c r="I149" s="251"/>
      <c r="J149" s="251" t="s">
        <v>627</v>
      </c>
      <c r="K149" s="248"/>
    </row>
    <row r="150" spans="2:11" s="1" customFormat="1" ht="5.25" customHeight="1">
      <c r="B150" s="259"/>
      <c r="C150" s="254"/>
      <c r="D150" s="254"/>
      <c r="E150" s="254"/>
      <c r="F150" s="254"/>
      <c r="G150" s="255"/>
      <c r="H150" s="254"/>
      <c r="I150" s="254"/>
      <c r="J150" s="254"/>
      <c r="K150" s="282"/>
    </row>
    <row r="151" spans="2:11" s="1" customFormat="1" ht="15" customHeight="1">
      <c r="B151" s="259"/>
      <c r="C151" s="286" t="s">
        <v>631</v>
      </c>
      <c r="D151" s="236"/>
      <c r="E151" s="236"/>
      <c r="F151" s="287" t="s">
        <v>628</v>
      </c>
      <c r="G151" s="236"/>
      <c r="H151" s="286" t="s">
        <v>668</v>
      </c>
      <c r="I151" s="286" t="s">
        <v>630</v>
      </c>
      <c r="J151" s="286">
        <v>120</v>
      </c>
      <c r="K151" s="282"/>
    </row>
    <row r="152" spans="2:11" s="1" customFormat="1" ht="15" customHeight="1">
      <c r="B152" s="259"/>
      <c r="C152" s="286" t="s">
        <v>677</v>
      </c>
      <c r="D152" s="236"/>
      <c r="E152" s="236"/>
      <c r="F152" s="287" t="s">
        <v>628</v>
      </c>
      <c r="G152" s="236"/>
      <c r="H152" s="286" t="s">
        <v>688</v>
      </c>
      <c r="I152" s="286" t="s">
        <v>630</v>
      </c>
      <c r="J152" s="286" t="s">
        <v>679</v>
      </c>
      <c r="K152" s="282"/>
    </row>
    <row r="153" spans="2:11" s="1" customFormat="1" ht="15" customHeight="1">
      <c r="B153" s="259"/>
      <c r="C153" s="286" t="s">
        <v>576</v>
      </c>
      <c r="D153" s="236"/>
      <c r="E153" s="236"/>
      <c r="F153" s="287" t="s">
        <v>628</v>
      </c>
      <c r="G153" s="236"/>
      <c r="H153" s="286" t="s">
        <v>689</v>
      </c>
      <c r="I153" s="286" t="s">
        <v>630</v>
      </c>
      <c r="J153" s="286" t="s">
        <v>679</v>
      </c>
      <c r="K153" s="282"/>
    </row>
    <row r="154" spans="2:11" s="1" customFormat="1" ht="15" customHeight="1">
      <c r="B154" s="259"/>
      <c r="C154" s="286" t="s">
        <v>633</v>
      </c>
      <c r="D154" s="236"/>
      <c r="E154" s="236"/>
      <c r="F154" s="287" t="s">
        <v>634</v>
      </c>
      <c r="G154" s="236"/>
      <c r="H154" s="286" t="s">
        <v>668</v>
      </c>
      <c r="I154" s="286" t="s">
        <v>630</v>
      </c>
      <c r="J154" s="286">
        <v>50</v>
      </c>
      <c r="K154" s="282"/>
    </row>
    <row r="155" spans="2:11" s="1" customFormat="1" ht="15" customHeight="1">
      <c r="B155" s="259"/>
      <c r="C155" s="286" t="s">
        <v>636</v>
      </c>
      <c r="D155" s="236"/>
      <c r="E155" s="236"/>
      <c r="F155" s="287" t="s">
        <v>628</v>
      </c>
      <c r="G155" s="236"/>
      <c r="H155" s="286" t="s">
        <v>668</v>
      </c>
      <c r="I155" s="286" t="s">
        <v>638</v>
      </c>
      <c r="J155" s="286"/>
      <c r="K155" s="282"/>
    </row>
    <row r="156" spans="2:11" s="1" customFormat="1" ht="15" customHeight="1">
      <c r="B156" s="259"/>
      <c r="C156" s="286" t="s">
        <v>647</v>
      </c>
      <c r="D156" s="236"/>
      <c r="E156" s="236"/>
      <c r="F156" s="287" t="s">
        <v>634</v>
      </c>
      <c r="G156" s="236"/>
      <c r="H156" s="286" t="s">
        <v>668</v>
      </c>
      <c r="I156" s="286" t="s">
        <v>630</v>
      </c>
      <c r="J156" s="286">
        <v>50</v>
      </c>
      <c r="K156" s="282"/>
    </row>
    <row r="157" spans="2:11" s="1" customFormat="1" ht="15" customHeight="1">
      <c r="B157" s="259"/>
      <c r="C157" s="286" t="s">
        <v>655</v>
      </c>
      <c r="D157" s="236"/>
      <c r="E157" s="236"/>
      <c r="F157" s="287" t="s">
        <v>634</v>
      </c>
      <c r="G157" s="236"/>
      <c r="H157" s="286" t="s">
        <v>668</v>
      </c>
      <c r="I157" s="286" t="s">
        <v>630</v>
      </c>
      <c r="J157" s="286">
        <v>50</v>
      </c>
      <c r="K157" s="282"/>
    </row>
    <row r="158" spans="2:11" s="1" customFormat="1" ht="15" customHeight="1">
      <c r="B158" s="259"/>
      <c r="C158" s="286" t="s">
        <v>653</v>
      </c>
      <c r="D158" s="236"/>
      <c r="E158" s="236"/>
      <c r="F158" s="287" t="s">
        <v>634</v>
      </c>
      <c r="G158" s="236"/>
      <c r="H158" s="286" t="s">
        <v>668</v>
      </c>
      <c r="I158" s="286" t="s">
        <v>630</v>
      </c>
      <c r="J158" s="286">
        <v>50</v>
      </c>
      <c r="K158" s="282"/>
    </row>
    <row r="159" spans="2:11" s="1" customFormat="1" ht="15" customHeight="1">
      <c r="B159" s="259"/>
      <c r="C159" s="286" t="s">
        <v>89</v>
      </c>
      <c r="D159" s="236"/>
      <c r="E159" s="236"/>
      <c r="F159" s="287" t="s">
        <v>628</v>
      </c>
      <c r="G159" s="236"/>
      <c r="H159" s="286" t="s">
        <v>690</v>
      </c>
      <c r="I159" s="286" t="s">
        <v>630</v>
      </c>
      <c r="J159" s="286" t="s">
        <v>691</v>
      </c>
      <c r="K159" s="282"/>
    </row>
    <row r="160" spans="2:11" s="1" customFormat="1" ht="15" customHeight="1">
      <c r="B160" s="259"/>
      <c r="C160" s="286" t="s">
        <v>692</v>
      </c>
      <c r="D160" s="236"/>
      <c r="E160" s="236"/>
      <c r="F160" s="287" t="s">
        <v>628</v>
      </c>
      <c r="G160" s="236"/>
      <c r="H160" s="286" t="s">
        <v>693</v>
      </c>
      <c r="I160" s="286" t="s">
        <v>663</v>
      </c>
      <c r="J160" s="286"/>
      <c r="K160" s="282"/>
    </row>
    <row r="161" spans="2:11" s="1" customFormat="1" ht="15" customHeight="1">
      <c r="B161" s="288"/>
      <c r="C161" s="268"/>
      <c r="D161" s="268"/>
      <c r="E161" s="268"/>
      <c r="F161" s="268"/>
      <c r="G161" s="268"/>
      <c r="H161" s="268"/>
      <c r="I161" s="268"/>
      <c r="J161" s="268"/>
      <c r="K161" s="289"/>
    </row>
    <row r="162" spans="2:11" s="1" customFormat="1" ht="18.75" customHeight="1">
      <c r="B162" s="270"/>
      <c r="C162" s="280"/>
      <c r="D162" s="280"/>
      <c r="E162" s="280"/>
      <c r="F162" s="290"/>
      <c r="G162" s="280"/>
      <c r="H162" s="280"/>
      <c r="I162" s="280"/>
      <c r="J162" s="280"/>
      <c r="K162" s="270"/>
    </row>
    <row r="163" spans="2:11" s="1" customFormat="1" ht="18.75" customHeight="1">
      <c r="B163" s="243"/>
      <c r="C163" s="243"/>
      <c r="D163" s="243"/>
      <c r="E163" s="243"/>
      <c r="F163" s="243"/>
      <c r="G163" s="243"/>
      <c r="H163" s="243"/>
      <c r="I163" s="243"/>
      <c r="J163" s="243"/>
      <c r="K163" s="243"/>
    </row>
    <row r="164" spans="2:11" s="1" customFormat="1" ht="7.5" customHeight="1">
      <c r="B164" s="225"/>
      <c r="C164" s="226"/>
      <c r="D164" s="226"/>
      <c r="E164" s="226"/>
      <c r="F164" s="226"/>
      <c r="G164" s="226"/>
      <c r="H164" s="226"/>
      <c r="I164" s="226"/>
      <c r="J164" s="226"/>
      <c r="K164" s="227"/>
    </row>
    <row r="165" spans="2:11" s="1" customFormat="1" ht="45" customHeight="1">
      <c r="B165" s="228"/>
      <c r="C165" s="356" t="s">
        <v>694</v>
      </c>
      <c r="D165" s="356"/>
      <c r="E165" s="356"/>
      <c r="F165" s="356"/>
      <c r="G165" s="356"/>
      <c r="H165" s="356"/>
      <c r="I165" s="356"/>
      <c r="J165" s="356"/>
      <c r="K165" s="229"/>
    </row>
    <row r="166" spans="2:11" s="1" customFormat="1" ht="17.25" customHeight="1">
      <c r="B166" s="228"/>
      <c r="C166" s="249" t="s">
        <v>622</v>
      </c>
      <c r="D166" s="249"/>
      <c r="E166" s="249"/>
      <c r="F166" s="249" t="s">
        <v>623</v>
      </c>
      <c r="G166" s="291"/>
      <c r="H166" s="292" t="s">
        <v>57</v>
      </c>
      <c r="I166" s="292" t="s">
        <v>60</v>
      </c>
      <c r="J166" s="249" t="s">
        <v>624</v>
      </c>
      <c r="K166" s="229"/>
    </row>
    <row r="167" spans="2:11" s="1" customFormat="1" ht="17.25" customHeight="1">
      <c r="B167" s="230"/>
      <c r="C167" s="251" t="s">
        <v>625</v>
      </c>
      <c r="D167" s="251"/>
      <c r="E167" s="251"/>
      <c r="F167" s="252" t="s">
        <v>626</v>
      </c>
      <c r="G167" s="293"/>
      <c r="H167" s="294"/>
      <c r="I167" s="294"/>
      <c r="J167" s="251" t="s">
        <v>627</v>
      </c>
      <c r="K167" s="231"/>
    </row>
    <row r="168" spans="2:11" s="1" customFormat="1" ht="5.25" customHeight="1">
      <c r="B168" s="259"/>
      <c r="C168" s="254"/>
      <c r="D168" s="254"/>
      <c r="E168" s="254"/>
      <c r="F168" s="254"/>
      <c r="G168" s="255"/>
      <c r="H168" s="254"/>
      <c r="I168" s="254"/>
      <c r="J168" s="254"/>
      <c r="K168" s="282"/>
    </row>
    <row r="169" spans="2:11" s="1" customFormat="1" ht="15" customHeight="1">
      <c r="B169" s="259"/>
      <c r="C169" s="236" t="s">
        <v>631</v>
      </c>
      <c r="D169" s="236"/>
      <c r="E169" s="236"/>
      <c r="F169" s="257" t="s">
        <v>628</v>
      </c>
      <c r="G169" s="236"/>
      <c r="H169" s="236" t="s">
        <v>668</v>
      </c>
      <c r="I169" s="236" t="s">
        <v>630</v>
      </c>
      <c r="J169" s="236">
        <v>120</v>
      </c>
      <c r="K169" s="282"/>
    </row>
    <row r="170" spans="2:11" s="1" customFormat="1" ht="15" customHeight="1">
      <c r="B170" s="259"/>
      <c r="C170" s="236" t="s">
        <v>677</v>
      </c>
      <c r="D170" s="236"/>
      <c r="E170" s="236"/>
      <c r="F170" s="257" t="s">
        <v>628</v>
      </c>
      <c r="G170" s="236"/>
      <c r="H170" s="236" t="s">
        <v>678</v>
      </c>
      <c r="I170" s="236" t="s">
        <v>630</v>
      </c>
      <c r="J170" s="236" t="s">
        <v>679</v>
      </c>
      <c r="K170" s="282"/>
    </row>
    <row r="171" spans="2:11" s="1" customFormat="1" ht="15" customHeight="1">
      <c r="B171" s="259"/>
      <c r="C171" s="236" t="s">
        <v>576</v>
      </c>
      <c r="D171" s="236"/>
      <c r="E171" s="236"/>
      <c r="F171" s="257" t="s">
        <v>628</v>
      </c>
      <c r="G171" s="236"/>
      <c r="H171" s="236" t="s">
        <v>695</v>
      </c>
      <c r="I171" s="236" t="s">
        <v>630</v>
      </c>
      <c r="J171" s="236" t="s">
        <v>679</v>
      </c>
      <c r="K171" s="282"/>
    </row>
    <row r="172" spans="2:11" s="1" customFormat="1" ht="15" customHeight="1">
      <c r="B172" s="259"/>
      <c r="C172" s="236" t="s">
        <v>633</v>
      </c>
      <c r="D172" s="236"/>
      <c r="E172" s="236"/>
      <c r="F172" s="257" t="s">
        <v>634</v>
      </c>
      <c r="G172" s="236"/>
      <c r="H172" s="236" t="s">
        <v>695</v>
      </c>
      <c r="I172" s="236" t="s">
        <v>630</v>
      </c>
      <c r="J172" s="236">
        <v>50</v>
      </c>
      <c r="K172" s="282"/>
    </row>
    <row r="173" spans="2:11" s="1" customFormat="1" ht="15" customHeight="1">
      <c r="B173" s="259"/>
      <c r="C173" s="236" t="s">
        <v>636</v>
      </c>
      <c r="D173" s="236"/>
      <c r="E173" s="236"/>
      <c r="F173" s="257" t="s">
        <v>628</v>
      </c>
      <c r="G173" s="236"/>
      <c r="H173" s="236" t="s">
        <v>695</v>
      </c>
      <c r="I173" s="236" t="s">
        <v>638</v>
      </c>
      <c r="J173" s="236"/>
      <c r="K173" s="282"/>
    </row>
    <row r="174" spans="2:11" s="1" customFormat="1" ht="15" customHeight="1">
      <c r="B174" s="259"/>
      <c r="C174" s="236" t="s">
        <v>647</v>
      </c>
      <c r="D174" s="236"/>
      <c r="E174" s="236"/>
      <c r="F174" s="257" t="s">
        <v>634</v>
      </c>
      <c r="G174" s="236"/>
      <c r="H174" s="236" t="s">
        <v>695</v>
      </c>
      <c r="I174" s="236" t="s">
        <v>630</v>
      </c>
      <c r="J174" s="236">
        <v>50</v>
      </c>
      <c r="K174" s="282"/>
    </row>
    <row r="175" spans="2:11" s="1" customFormat="1" ht="15" customHeight="1">
      <c r="B175" s="259"/>
      <c r="C175" s="236" t="s">
        <v>655</v>
      </c>
      <c r="D175" s="236"/>
      <c r="E175" s="236"/>
      <c r="F175" s="257" t="s">
        <v>634</v>
      </c>
      <c r="G175" s="236"/>
      <c r="H175" s="236" t="s">
        <v>695</v>
      </c>
      <c r="I175" s="236" t="s">
        <v>630</v>
      </c>
      <c r="J175" s="236">
        <v>50</v>
      </c>
      <c r="K175" s="282"/>
    </row>
    <row r="176" spans="2:11" s="1" customFormat="1" ht="15" customHeight="1">
      <c r="B176" s="259"/>
      <c r="C176" s="236" t="s">
        <v>653</v>
      </c>
      <c r="D176" s="236"/>
      <c r="E176" s="236"/>
      <c r="F176" s="257" t="s">
        <v>634</v>
      </c>
      <c r="G176" s="236"/>
      <c r="H176" s="236" t="s">
        <v>695</v>
      </c>
      <c r="I176" s="236" t="s">
        <v>630</v>
      </c>
      <c r="J176" s="236">
        <v>50</v>
      </c>
      <c r="K176" s="282"/>
    </row>
    <row r="177" spans="2:11" s="1" customFormat="1" ht="15" customHeight="1">
      <c r="B177" s="259"/>
      <c r="C177" s="236" t="s">
        <v>113</v>
      </c>
      <c r="D177" s="236"/>
      <c r="E177" s="236"/>
      <c r="F177" s="257" t="s">
        <v>628</v>
      </c>
      <c r="G177" s="236"/>
      <c r="H177" s="236" t="s">
        <v>696</v>
      </c>
      <c r="I177" s="236" t="s">
        <v>697</v>
      </c>
      <c r="J177" s="236"/>
      <c r="K177" s="282"/>
    </row>
    <row r="178" spans="2:11" s="1" customFormat="1" ht="15" customHeight="1">
      <c r="B178" s="259"/>
      <c r="C178" s="236" t="s">
        <v>60</v>
      </c>
      <c r="D178" s="236"/>
      <c r="E178" s="236"/>
      <c r="F178" s="257" t="s">
        <v>628</v>
      </c>
      <c r="G178" s="236"/>
      <c r="H178" s="236" t="s">
        <v>698</v>
      </c>
      <c r="I178" s="236" t="s">
        <v>699</v>
      </c>
      <c r="J178" s="236">
        <v>1</v>
      </c>
      <c r="K178" s="282"/>
    </row>
    <row r="179" spans="2:11" s="1" customFormat="1" ht="15" customHeight="1">
      <c r="B179" s="259"/>
      <c r="C179" s="236" t="s">
        <v>56</v>
      </c>
      <c r="D179" s="236"/>
      <c r="E179" s="236"/>
      <c r="F179" s="257" t="s">
        <v>628</v>
      </c>
      <c r="G179" s="236"/>
      <c r="H179" s="236" t="s">
        <v>700</v>
      </c>
      <c r="I179" s="236" t="s">
        <v>630</v>
      </c>
      <c r="J179" s="236">
        <v>20</v>
      </c>
      <c r="K179" s="282"/>
    </row>
    <row r="180" spans="2:11" s="1" customFormat="1" ht="15" customHeight="1">
      <c r="B180" s="259"/>
      <c r="C180" s="236" t="s">
        <v>57</v>
      </c>
      <c r="D180" s="236"/>
      <c r="E180" s="236"/>
      <c r="F180" s="257" t="s">
        <v>628</v>
      </c>
      <c r="G180" s="236"/>
      <c r="H180" s="236" t="s">
        <v>701</v>
      </c>
      <c r="I180" s="236" t="s">
        <v>630</v>
      </c>
      <c r="J180" s="236">
        <v>255</v>
      </c>
      <c r="K180" s="282"/>
    </row>
    <row r="181" spans="2:11" s="1" customFormat="1" ht="15" customHeight="1">
      <c r="B181" s="259"/>
      <c r="C181" s="236" t="s">
        <v>114</v>
      </c>
      <c r="D181" s="236"/>
      <c r="E181" s="236"/>
      <c r="F181" s="257" t="s">
        <v>628</v>
      </c>
      <c r="G181" s="236"/>
      <c r="H181" s="236" t="s">
        <v>592</v>
      </c>
      <c r="I181" s="236" t="s">
        <v>630</v>
      </c>
      <c r="J181" s="236">
        <v>10</v>
      </c>
      <c r="K181" s="282"/>
    </row>
    <row r="182" spans="2:11" s="1" customFormat="1" ht="15" customHeight="1">
      <c r="B182" s="259"/>
      <c r="C182" s="236" t="s">
        <v>115</v>
      </c>
      <c r="D182" s="236"/>
      <c r="E182" s="236"/>
      <c r="F182" s="257" t="s">
        <v>628</v>
      </c>
      <c r="G182" s="236"/>
      <c r="H182" s="236" t="s">
        <v>702</v>
      </c>
      <c r="I182" s="236" t="s">
        <v>663</v>
      </c>
      <c r="J182" s="236"/>
      <c r="K182" s="282"/>
    </row>
    <row r="183" spans="2:11" s="1" customFormat="1" ht="15" customHeight="1">
      <c r="B183" s="259"/>
      <c r="C183" s="236" t="s">
        <v>703</v>
      </c>
      <c r="D183" s="236"/>
      <c r="E183" s="236"/>
      <c r="F183" s="257" t="s">
        <v>628</v>
      </c>
      <c r="G183" s="236"/>
      <c r="H183" s="236" t="s">
        <v>704</v>
      </c>
      <c r="I183" s="236" t="s">
        <v>663</v>
      </c>
      <c r="J183" s="236"/>
      <c r="K183" s="282"/>
    </row>
    <row r="184" spans="2:11" s="1" customFormat="1" ht="15" customHeight="1">
      <c r="B184" s="259"/>
      <c r="C184" s="236" t="s">
        <v>692</v>
      </c>
      <c r="D184" s="236"/>
      <c r="E184" s="236"/>
      <c r="F184" s="257" t="s">
        <v>628</v>
      </c>
      <c r="G184" s="236"/>
      <c r="H184" s="236" t="s">
        <v>705</v>
      </c>
      <c r="I184" s="236" t="s">
        <v>663</v>
      </c>
      <c r="J184" s="236"/>
      <c r="K184" s="282"/>
    </row>
    <row r="185" spans="2:11" s="1" customFormat="1" ht="15" customHeight="1">
      <c r="B185" s="259"/>
      <c r="C185" s="236" t="s">
        <v>117</v>
      </c>
      <c r="D185" s="236"/>
      <c r="E185" s="236"/>
      <c r="F185" s="257" t="s">
        <v>634</v>
      </c>
      <c r="G185" s="236"/>
      <c r="H185" s="236" t="s">
        <v>706</v>
      </c>
      <c r="I185" s="236" t="s">
        <v>630</v>
      </c>
      <c r="J185" s="236">
        <v>50</v>
      </c>
      <c r="K185" s="282"/>
    </row>
    <row r="186" spans="2:11" s="1" customFormat="1" ht="15" customHeight="1">
      <c r="B186" s="259"/>
      <c r="C186" s="236" t="s">
        <v>707</v>
      </c>
      <c r="D186" s="236"/>
      <c r="E186" s="236"/>
      <c r="F186" s="257" t="s">
        <v>634</v>
      </c>
      <c r="G186" s="236"/>
      <c r="H186" s="236" t="s">
        <v>708</v>
      </c>
      <c r="I186" s="236" t="s">
        <v>709</v>
      </c>
      <c r="J186" s="236"/>
      <c r="K186" s="282"/>
    </row>
    <row r="187" spans="2:11" s="1" customFormat="1" ht="15" customHeight="1">
      <c r="B187" s="259"/>
      <c r="C187" s="236" t="s">
        <v>710</v>
      </c>
      <c r="D187" s="236"/>
      <c r="E187" s="236"/>
      <c r="F187" s="257" t="s">
        <v>634</v>
      </c>
      <c r="G187" s="236"/>
      <c r="H187" s="236" t="s">
        <v>711</v>
      </c>
      <c r="I187" s="236" t="s">
        <v>709</v>
      </c>
      <c r="J187" s="236"/>
      <c r="K187" s="282"/>
    </row>
    <row r="188" spans="2:11" s="1" customFormat="1" ht="15" customHeight="1">
      <c r="B188" s="259"/>
      <c r="C188" s="236" t="s">
        <v>712</v>
      </c>
      <c r="D188" s="236"/>
      <c r="E188" s="236"/>
      <c r="F188" s="257" t="s">
        <v>634</v>
      </c>
      <c r="G188" s="236"/>
      <c r="H188" s="236" t="s">
        <v>713</v>
      </c>
      <c r="I188" s="236" t="s">
        <v>709</v>
      </c>
      <c r="J188" s="236"/>
      <c r="K188" s="282"/>
    </row>
    <row r="189" spans="2:11" s="1" customFormat="1" ht="15" customHeight="1">
      <c r="B189" s="259"/>
      <c r="C189" s="295" t="s">
        <v>714</v>
      </c>
      <c r="D189" s="236"/>
      <c r="E189" s="236"/>
      <c r="F189" s="257" t="s">
        <v>634</v>
      </c>
      <c r="G189" s="236"/>
      <c r="H189" s="236" t="s">
        <v>715</v>
      </c>
      <c r="I189" s="236" t="s">
        <v>716</v>
      </c>
      <c r="J189" s="296" t="s">
        <v>717</v>
      </c>
      <c r="K189" s="282"/>
    </row>
    <row r="190" spans="2:11" s="1" customFormat="1" ht="15" customHeight="1">
      <c r="B190" s="259"/>
      <c r="C190" s="295" t="s">
        <v>45</v>
      </c>
      <c r="D190" s="236"/>
      <c r="E190" s="236"/>
      <c r="F190" s="257" t="s">
        <v>628</v>
      </c>
      <c r="G190" s="236"/>
      <c r="H190" s="233" t="s">
        <v>718</v>
      </c>
      <c r="I190" s="236" t="s">
        <v>719</v>
      </c>
      <c r="J190" s="236"/>
      <c r="K190" s="282"/>
    </row>
    <row r="191" spans="2:11" s="1" customFormat="1" ht="15" customHeight="1">
      <c r="B191" s="259"/>
      <c r="C191" s="295" t="s">
        <v>720</v>
      </c>
      <c r="D191" s="236"/>
      <c r="E191" s="236"/>
      <c r="F191" s="257" t="s">
        <v>628</v>
      </c>
      <c r="G191" s="236"/>
      <c r="H191" s="236" t="s">
        <v>721</v>
      </c>
      <c r="I191" s="236" t="s">
        <v>663</v>
      </c>
      <c r="J191" s="236"/>
      <c r="K191" s="282"/>
    </row>
    <row r="192" spans="2:11" s="1" customFormat="1" ht="15" customHeight="1">
      <c r="B192" s="259"/>
      <c r="C192" s="295" t="s">
        <v>722</v>
      </c>
      <c r="D192" s="236"/>
      <c r="E192" s="236"/>
      <c r="F192" s="257" t="s">
        <v>628</v>
      </c>
      <c r="G192" s="236"/>
      <c r="H192" s="236" t="s">
        <v>723</v>
      </c>
      <c r="I192" s="236" t="s">
        <v>663</v>
      </c>
      <c r="J192" s="236"/>
      <c r="K192" s="282"/>
    </row>
    <row r="193" spans="2:11" s="1" customFormat="1" ht="15" customHeight="1">
      <c r="B193" s="259"/>
      <c r="C193" s="295" t="s">
        <v>724</v>
      </c>
      <c r="D193" s="236"/>
      <c r="E193" s="236"/>
      <c r="F193" s="257" t="s">
        <v>634</v>
      </c>
      <c r="G193" s="236"/>
      <c r="H193" s="236" t="s">
        <v>725</v>
      </c>
      <c r="I193" s="236" t="s">
        <v>663</v>
      </c>
      <c r="J193" s="236"/>
      <c r="K193" s="282"/>
    </row>
    <row r="194" spans="2:11" s="1" customFormat="1" ht="15" customHeight="1">
      <c r="B194" s="288"/>
      <c r="C194" s="297"/>
      <c r="D194" s="268"/>
      <c r="E194" s="268"/>
      <c r="F194" s="268"/>
      <c r="G194" s="268"/>
      <c r="H194" s="268"/>
      <c r="I194" s="268"/>
      <c r="J194" s="268"/>
      <c r="K194" s="289"/>
    </row>
    <row r="195" spans="2:11" s="1" customFormat="1" ht="18.75" customHeight="1">
      <c r="B195" s="270"/>
      <c r="C195" s="280"/>
      <c r="D195" s="280"/>
      <c r="E195" s="280"/>
      <c r="F195" s="290"/>
      <c r="G195" s="280"/>
      <c r="H195" s="280"/>
      <c r="I195" s="280"/>
      <c r="J195" s="280"/>
      <c r="K195" s="270"/>
    </row>
    <row r="196" spans="2:11" s="1" customFormat="1" ht="18.75" customHeight="1">
      <c r="B196" s="270"/>
      <c r="C196" s="280"/>
      <c r="D196" s="280"/>
      <c r="E196" s="280"/>
      <c r="F196" s="290"/>
      <c r="G196" s="280"/>
      <c r="H196" s="280"/>
      <c r="I196" s="280"/>
      <c r="J196" s="280"/>
      <c r="K196" s="270"/>
    </row>
    <row r="197" spans="2:11" s="1" customFormat="1" ht="18.75" customHeight="1">
      <c r="B197" s="243"/>
      <c r="C197" s="243"/>
      <c r="D197" s="243"/>
      <c r="E197" s="243"/>
      <c r="F197" s="243"/>
      <c r="G197" s="243"/>
      <c r="H197" s="243"/>
      <c r="I197" s="243"/>
      <c r="J197" s="243"/>
      <c r="K197" s="243"/>
    </row>
    <row r="198" spans="2:11" s="1" customFormat="1" ht="13.5">
      <c r="B198" s="225"/>
      <c r="C198" s="226"/>
      <c r="D198" s="226"/>
      <c r="E198" s="226"/>
      <c r="F198" s="226"/>
      <c r="G198" s="226"/>
      <c r="H198" s="226"/>
      <c r="I198" s="226"/>
      <c r="J198" s="226"/>
      <c r="K198" s="227"/>
    </row>
    <row r="199" spans="2:11" s="1" customFormat="1" ht="21">
      <c r="B199" s="228"/>
      <c r="C199" s="356" t="s">
        <v>726</v>
      </c>
      <c r="D199" s="356"/>
      <c r="E199" s="356"/>
      <c r="F199" s="356"/>
      <c r="G199" s="356"/>
      <c r="H199" s="356"/>
      <c r="I199" s="356"/>
      <c r="J199" s="356"/>
      <c r="K199" s="229"/>
    </row>
    <row r="200" spans="2:11" s="1" customFormat="1" ht="25.5" customHeight="1">
      <c r="B200" s="228"/>
      <c r="C200" s="298" t="s">
        <v>727</v>
      </c>
      <c r="D200" s="298"/>
      <c r="E200" s="298"/>
      <c r="F200" s="298" t="s">
        <v>728</v>
      </c>
      <c r="G200" s="299"/>
      <c r="H200" s="357" t="s">
        <v>729</v>
      </c>
      <c r="I200" s="357"/>
      <c r="J200" s="357"/>
      <c r="K200" s="229"/>
    </row>
    <row r="201" spans="2:11" s="1" customFormat="1" ht="5.25" customHeight="1">
      <c r="B201" s="259"/>
      <c r="C201" s="254"/>
      <c r="D201" s="254"/>
      <c r="E201" s="254"/>
      <c r="F201" s="254"/>
      <c r="G201" s="280"/>
      <c r="H201" s="254"/>
      <c r="I201" s="254"/>
      <c r="J201" s="254"/>
      <c r="K201" s="282"/>
    </row>
    <row r="202" spans="2:11" s="1" customFormat="1" ht="15" customHeight="1">
      <c r="B202" s="259"/>
      <c r="C202" s="236" t="s">
        <v>719</v>
      </c>
      <c r="D202" s="236"/>
      <c r="E202" s="236"/>
      <c r="F202" s="257" t="s">
        <v>46</v>
      </c>
      <c r="G202" s="236"/>
      <c r="H202" s="358" t="s">
        <v>730</v>
      </c>
      <c r="I202" s="358"/>
      <c r="J202" s="358"/>
      <c r="K202" s="282"/>
    </row>
    <row r="203" spans="2:11" s="1" customFormat="1" ht="15" customHeight="1">
      <c r="B203" s="259"/>
      <c r="C203" s="236"/>
      <c r="D203" s="236"/>
      <c r="E203" s="236"/>
      <c r="F203" s="257" t="s">
        <v>47</v>
      </c>
      <c r="G203" s="236"/>
      <c r="H203" s="358" t="s">
        <v>731</v>
      </c>
      <c r="I203" s="358"/>
      <c r="J203" s="358"/>
      <c r="K203" s="282"/>
    </row>
    <row r="204" spans="2:11" s="1" customFormat="1" ht="15" customHeight="1">
      <c r="B204" s="259"/>
      <c r="C204" s="236"/>
      <c r="D204" s="236"/>
      <c r="E204" s="236"/>
      <c r="F204" s="257" t="s">
        <v>50</v>
      </c>
      <c r="G204" s="236"/>
      <c r="H204" s="358" t="s">
        <v>732</v>
      </c>
      <c r="I204" s="358"/>
      <c r="J204" s="358"/>
      <c r="K204" s="282"/>
    </row>
    <row r="205" spans="2:11" s="1" customFormat="1" ht="15" customHeight="1">
      <c r="B205" s="259"/>
      <c r="C205" s="236"/>
      <c r="D205" s="236"/>
      <c r="E205" s="236"/>
      <c r="F205" s="257" t="s">
        <v>48</v>
      </c>
      <c r="G205" s="236"/>
      <c r="H205" s="358" t="s">
        <v>733</v>
      </c>
      <c r="I205" s="358"/>
      <c r="J205" s="358"/>
      <c r="K205" s="282"/>
    </row>
    <row r="206" spans="2:11" s="1" customFormat="1" ht="15" customHeight="1">
      <c r="B206" s="259"/>
      <c r="C206" s="236"/>
      <c r="D206" s="236"/>
      <c r="E206" s="236"/>
      <c r="F206" s="257" t="s">
        <v>49</v>
      </c>
      <c r="G206" s="236"/>
      <c r="H206" s="358" t="s">
        <v>734</v>
      </c>
      <c r="I206" s="358"/>
      <c r="J206" s="358"/>
      <c r="K206" s="282"/>
    </row>
    <row r="207" spans="2:11" s="1" customFormat="1" ht="15" customHeight="1">
      <c r="B207" s="259"/>
      <c r="C207" s="236"/>
      <c r="D207" s="236"/>
      <c r="E207" s="236"/>
      <c r="F207" s="257"/>
      <c r="G207" s="236"/>
      <c r="H207" s="236"/>
      <c r="I207" s="236"/>
      <c r="J207" s="236"/>
      <c r="K207" s="282"/>
    </row>
    <row r="208" spans="2:11" s="1" customFormat="1" ht="15" customHeight="1">
      <c r="B208" s="259"/>
      <c r="C208" s="236" t="s">
        <v>675</v>
      </c>
      <c r="D208" s="236"/>
      <c r="E208" s="236"/>
      <c r="F208" s="257" t="s">
        <v>82</v>
      </c>
      <c r="G208" s="236"/>
      <c r="H208" s="358" t="s">
        <v>735</v>
      </c>
      <c r="I208" s="358"/>
      <c r="J208" s="358"/>
      <c r="K208" s="282"/>
    </row>
    <row r="209" spans="2:11" s="1" customFormat="1" ht="15" customHeight="1">
      <c r="B209" s="259"/>
      <c r="C209" s="236"/>
      <c r="D209" s="236"/>
      <c r="E209" s="236"/>
      <c r="F209" s="257" t="s">
        <v>570</v>
      </c>
      <c r="G209" s="236"/>
      <c r="H209" s="358" t="s">
        <v>571</v>
      </c>
      <c r="I209" s="358"/>
      <c r="J209" s="358"/>
      <c r="K209" s="282"/>
    </row>
    <row r="210" spans="2:11" s="1" customFormat="1" ht="15" customHeight="1">
      <c r="B210" s="259"/>
      <c r="C210" s="236"/>
      <c r="D210" s="236"/>
      <c r="E210" s="236"/>
      <c r="F210" s="257" t="s">
        <v>568</v>
      </c>
      <c r="G210" s="236"/>
      <c r="H210" s="358" t="s">
        <v>736</v>
      </c>
      <c r="I210" s="358"/>
      <c r="J210" s="358"/>
      <c r="K210" s="282"/>
    </row>
    <row r="211" spans="2:11" s="1" customFormat="1" ht="15" customHeight="1">
      <c r="B211" s="300"/>
      <c r="C211" s="236"/>
      <c r="D211" s="236"/>
      <c r="E211" s="236"/>
      <c r="F211" s="257" t="s">
        <v>572</v>
      </c>
      <c r="G211" s="295"/>
      <c r="H211" s="359" t="s">
        <v>573</v>
      </c>
      <c r="I211" s="359"/>
      <c r="J211" s="359"/>
      <c r="K211" s="301"/>
    </row>
    <row r="212" spans="2:11" s="1" customFormat="1" ht="15" customHeight="1">
      <c r="B212" s="300"/>
      <c r="C212" s="236"/>
      <c r="D212" s="236"/>
      <c r="E212" s="236"/>
      <c r="F212" s="257" t="s">
        <v>574</v>
      </c>
      <c r="G212" s="295"/>
      <c r="H212" s="359" t="s">
        <v>737</v>
      </c>
      <c r="I212" s="359"/>
      <c r="J212" s="359"/>
      <c r="K212" s="301"/>
    </row>
    <row r="213" spans="2:11" s="1" customFormat="1" ht="15" customHeight="1">
      <c r="B213" s="300"/>
      <c r="C213" s="236"/>
      <c r="D213" s="236"/>
      <c r="E213" s="236"/>
      <c r="F213" s="257"/>
      <c r="G213" s="295"/>
      <c r="H213" s="286"/>
      <c r="I213" s="286"/>
      <c r="J213" s="286"/>
      <c r="K213" s="301"/>
    </row>
    <row r="214" spans="2:11" s="1" customFormat="1" ht="15" customHeight="1">
      <c r="B214" s="300"/>
      <c r="C214" s="236" t="s">
        <v>699</v>
      </c>
      <c r="D214" s="236"/>
      <c r="E214" s="236"/>
      <c r="F214" s="257">
        <v>1</v>
      </c>
      <c r="G214" s="295"/>
      <c r="H214" s="359" t="s">
        <v>738</v>
      </c>
      <c r="I214" s="359"/>
      <c r="J214" s="359"/>
      <c r="K214" s="301"/>
    </row>
    <row r="215" spans="2:11" s="1" customFormat="1" ht="15" customHeight="1">
      <c r="B215" s="300"/>
      <c r="C215" s="236"/>
      <c r="D215" s="236"/>
      <c r="E215" s="236"/>
      <c r="F215" s="257">
        <v>2</v>
      </c>
      <c r="G215" s="295"/>
      <c r="H215" s="359" t="s">
        <v>739</v>
      </c>
      <c r="I215" s="359"/>
      <c r="J215" s="359"/>
      <c r="K215" s="301"/>
    </row>
    <row r="216" spans="2:11" s="1" customFormat="1" ht="15" customHeight="1">
      <c r="B216" s="300"/>
      <c r="C216" s="236"/>
      <c r="D216" s="236"/>
      <c r="E216" s="236"/>
      <c r="F216" s="257">
        <v>3</v>
      </c>
      <c r="G216" s="295"/>
      <c r="H216" s="359" t="s">
        <v>740</v>
      </c>
      <c r="I216" s="359"/>
      <c r="J216" s="359"/>
      <c r="K216" s="301"/>
    </row>
    <row r="217" spans="2:11" s="1" customFormat="1" ht="15" customHeight="1">
      <c r="B217" s="300"/>
      <c r="C217" s="236"/>
      <c r="D217" s="236"/>
      <c r="E217" s="236"/>
      <c r="F217" s="257">
        <v>4</v>
      </c>
      <c r="G217" s="295"/>
      <c r="H217" s="359" t="s">
        <v>741</v>
      </c>
      <c r="I217" s="359"/>
      <c r="J217" s="359"/>
      <c r="K217" s="301"/>
    </row>
    <row r="218" spans="2:11" s="1" customFormat="1" ht="12.75" customHeight="1">
      <c r="B218" s="302"/>
      <c r="C218" s="303"/>
      <c r="D218" s="303"/>
      <c r="E218" s="303"/>
      <c r="F218" s="303"/>
      <c r="G218" s="303"/>
      <c r="H218" s="303"/>
      <c r="I218" s="303"/>
      <c r="J218" s="303"/>
      <c r="K218" s="304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TATA\pc</dc:creator>
  <cp:keywords/>
  <dc:description/>
  <cp:lastModifiedBy>Špačková Štěpánka</cp:lastModifiedBy>
  <dcterms:created xsi:type="dcterms:W3CDTF">2021-02-05T15:33:02Z</dcterms:created>
  <dcterms:modified xsi:type="dcterms:W3CDTF">2021-02-08T06:08:30Z</dcterms:modified>
  <cp:category/>
  <cp:version/>
  <cp:contentType/>
  <cp:contentStatus/>
</cp:coreProperties>
</file>