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32760" yWindow="32760" windowWidth="13035" windowHeight="8955" activeTab="0"/>
  </bookViews>
  <sheets>
    <sheet name="Rekapitulace stavby" sheetId="1" r:id="rId1"/>
    <sheet name="1a - fyzika út" sheetId="2" r:id="rId2"/>
    <sheet name="01 - fyzika_stavební" sheetId="3" r:id="rId3"/>
    <sheet name="2a - přírodopis út" sheetId="4" r:id="rId4"/>
    <sheet name="01 - přírodopis_stavební" sheetId="5" r:id="rId5"/>
    <sheet name="3a - zeměpis út" sheetId="6" r:id="rId6"/>
    <sheet name="01 - zěměpis_stavební" sheetId="7" r:id="rId7"/>
    <sheet name="Pokyny pro vyplnění" sheetId="8" r:id="rId8"/>
  </sheets>
  <definedNames>
    <definedName name="_xlnm._FilterDatabase" localSheetId="2" hidden="1">'01 - fyzika_stavební'!$C$95:$K$95</definedName>
    <definedName name="_xlnm._FilterDatabase" localSheetId="4" hidden="1">'01 - přírodopis_stavební'!$C$95:$K$95</definedName>
    <definedName name="_xlnm._FilterDatabase" localSheetId="6" hidden="1">'01 - zěměpis_stavební'!$C$95:$K$95</definedName>
    <definedName name="_xlnm._FilterDatabase" localSheetId="1" hidden="1">'1a - fyzika út'!$C$98:$K$98</definedName>
    <definedName name="_xlnm._FilterDatabase" localSheetId="3" hidden="1">'2a - přírodopis út'!$C$98:$K$98</definedName>
    <definedName name="_xlnm._FilterDatabase" localSheetId="5" hidden="1">'3a - zeměpis út'!$C$98:$K$98</definedName>
    <definedName name="_xlnm.Print_Area" localSheetId="2">'01 - fyzika_stavební'!$C$4:$J$38,'01 - fyzika_stavební'!$C$44:$J$75,'01 - fyzika_stavební'!$C$81:$K$342</definedName>
    <definedName name="_xlnm.Print_Area" localSheetId="4">'01 - přírodopis_stavební'!$C$4:$J$38,'01 - přírodopis_stavební'!$C$44:$J$75,'01 - přírodopis_stavební'!$C$81:$K$343</definedName>
    <definedName name="_xlnm.Print_Area" localSheetId="6">'01 - zěměpis_stavební'!$C$4:$J$38,'01 - zěměpis_stavební'!$C$44:$J$75,'01 - zěměpis_stavební'!$C$81:$K$339</definedName>
    <definedName name="_xlnm.Print_Area" localSheetId="1">'1a - fyzika út'!$C$4:$J$38,'1a - fyzika út'!$C$44:$J$78,'1a - fyzika út'!$C$84:$K$209</definedName>
    <definedName name="_xlnm.Print_Area" localSheetId="3">'2a - přírodopis út'!$C$4:$J$38,'2a - přírodopis út'!$C$44:$J$78,'2a - přírodopis út'!$C$84:$K$200</definedName>
    <definedName name="_xlnm.Print_Area" localSheetId="5">'3a - zeměpis út'!$C$4:$J$38,'3a - zeměpis út'!$C$44:$J$78,'3a - zeměpis út'!$C$84:$K$206</definedName>
    <definedName name="_xlnm.Print_Area" localSheetId="7">'Pokyny pro vyplnění'!$B$2:$K$69,'Pokyny pro vyplnění'!$B$72:$K$116,'Pokyny pro vyplnění'!$B$119:$K$184,'Pokyny pro vyplnění'!$B$187:$K$207</definedName>
    <definedName name="_xlnm.Print_Area" localSheetId="0">'Rekapitulace stavby'!$D$4:$AO$33,'Rekapitulace stavby'!$C$39:$AQ$61</definedName>
    <definedName name="_xlnm.Print_Titles" localSheetId="0">'Rekapitulace stavby'!$49:$49</definedName>
    <definedName name="_xlnm.Print_Titles" localSheetId="1">'1a - fyzika út'!$98:$98</definedName>
    <definedName name="_xlnm.Print_Titles" localSheetId="2">'01 - fyzika_stavební'!$95:$95</definedName>
    <definedName name="_xlnm.Print_Titles" localSheetId="3">'2a - přírodopis út'!$98:$98</definedName>
    <definedName name="_xlnm.Print_Titles" localSheetId="4">'01 - přírodopis_stavební'!$95:$95</definedName>
    <definedName name="_xlnm.Print_Titles" localSheetId="5">'3a - zeměpis út'!$98:$98</definedName>
    <definedName name="_xlnm.Print_Titles" localSheetId="6">'01 - zěměpis_stavební'!$95:$95</definedName>
  </definedNames>
  <calcPr fullCalcOnLoad="1"/>
</workbook>
</file>

<file path=xl/sharedStrings.xml><?xml version="1.0" encoding="utf-8"?>
<sst xmlns="http://schemas.openxmlformats.org/spreadsheetml/2006/main" count="9711" uniqueCount="932">
  <si>
    <t>Export VZ</t>
  </si>
  <si>
    <t>List obsahuje:</t>
  </si>
  <si>
    <t>3.0</t>
  </si>
  <si>
    <t>ODOM</t>
  </si>
  <si>
    <t>False</t>
  </si>
  <si>
    <t>{A428EE46-1F76-44D3-9967-1B4AB84B48F6}</t>
  </si>
  <si>
    <t>&gt;&gt;  skryté sloupce  &lt;&lt;</t>
  </si>
  <si>
    <t>0.01</t>
  </si>
  <si>
    <t>21</t>
  </si>
  <si>
    <t>15</t>
  </si>
  <si>
    <t>REKAPITULACE STAVBY</t>
  </si>
  <si>
    <t>v ---  níže se nacházejí doplnkové a pomocné údaje k sestavám  --- v</t>
  </si>
  <si>
    <t>Návod na vyplnění</t>
  </si>
  <si>
    <t>0.001</t>
  </si>
  <si>
    <t>Kód:</t>
  </si>
  <si>
    <t>035_</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</si>
  <si>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</si>
  <si>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</si>
  <si>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ZŠ Březová, Děčín_3_Stavební</t>
  </si>
  <si>
    <t>0.1</t>
  </si>
  <si>
    <t>KSO:</t>
  </si>
  <si>
    <t>CC-CZ:</t>
  </si>
  <si>
    <t>1</t>
  </si>
  <si>
    <t>Místo:</t>
  </si>
  <si>
    <t>Děčín</t>
  </si>
  <si>
    <t>Datum:</t>
  </si>
  <si>
    <t>27.01.2020</t>
  </si>
  <si>
    <t>10</t>
  </si>
  <si>
    <t>100</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</si>
  <si>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</si>
  <si>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</si>
  <si>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</si>
  <si>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</si>
  <si>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</si>
  <si>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</si>
  <si>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</si>
  <si>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</si>
  <si>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</si>
  <si>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</si>
  <si>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</si>
  <si>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</si>
  <si>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</si>
  <si>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</si>
  <si>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</si>
  <si>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</si>
  <si>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</si>
  <si>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</si>
  <si>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</si>
  <si>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</si>
  <si>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</si>
  <si>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</si>
  <si>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</si>
  <si>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</si>
  <si>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</si>
  <si>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</si>
  <si>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</si>
  <si>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</si>
  <si>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</si>
  <si>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</si>
  <si>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</si>
  <si>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</si>
  <si>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</si>
  <si>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</si>
  <si>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</si>
  <si>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</si>
  <si>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</si>
  <si>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</si>
  <si>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</si>
  <si>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</si>
  <si>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</si>
  <si>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</si>
  <si>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</si>
  <si>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</si>
  <si>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</si>
  <si>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</si>
  <si>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</si>
  <si>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I</t>
  </si>
  <si>
    <t>fyzika</t>
  </si>
  <si>
    <t>STA</t>
  </si>
  <si>
    <t>{0A1C53C5-F36C-414B-84F3-C4AC3F56070E}</t>
  </si>
  <si>
    <t>2</t>
  </si>
  <si>
    <t>1a</t>
  </si>
  <si>
    <t>fyzika út</t>
  </si>
  <si>
    <t>Soupis</t>
  </si>
  <si>
    <t>{B8AC306A-9100-4922-A355-7D0032F84193}</t>
  </si>
  <si>
    <t>01</t>
  </si>
  <si>
    <t>fyzika_stavební</t>
  </si>
  <si>
    <t>{FFD7E718-B8D0-4EA8-911C-FC4044BD5C6F}</t>
  </si>
  <si>
    <t>II</t>
  </si>
  <si>
    <t>přírodopis</t>
  </si>
  <si>
    <t>{FC067527-0E18-4C85-AF72-E57A2B4CA94A}</t>
  </si>
  <si>
    <t>2a</t>
  </si>
  <si>
    <t>přírodopis út</t>
  </si>
  <si>
    <t>{836A06AA-567E-4AA8-B92F-24E8EF80C0F7}</t>
  </si>
  <si>
    <t>přírodopis_stavební</t>
  </si>
  <si>
    <t>{9DB3E652-455E-4EF1-AA84-A51103C76355}</t>
  </si>
  <si>
    <t>III</t>
  </si>
  <si>
    <t>zeměpis</t>
  </si>
  <si>
    <t>{75A6ED97-28FD-4577-A427-C5430F06AEC8}</t>
  </si>
  <si>
    <t>3a</t>
  </si>
  <si>
    <t>zeměpis út</t>
  </si>
  <si>
    <t>{683BB612-7837-4925-973D-87216B2A3F0A}</t>
  </si>
  <si>
    <t>zěměpis_stavební</t>
  </si>
  <si>
    <t>{88E03AAE-7468-4813-B85E-196320B4D49B}</t>
  </si>
  <si>
    <t>Zpět na list:</t>
  </si>
  <si>
    <t>KRYCÍ LIST SOUPISU</t>
  </si>
  <si>
    <t>Objekt:</t>
  </si>
  <si>
    <t>I - fyzika</t>
  </si>
  <si>
    <t>Soupis:</t>
  </si>
  <si>
    <t>1a - fyzika út</t>
  </si>
  <si>
    <t>REKAPITULACE ČLENĚNÍ SOUPISU PRACÍ</t>
  </si>
  <si>
    <t>Kód dílu - Popis</t>
  </si>
  <si>
    <t>Cena celkem [CZK]</t>
  </si>
  <si>
    <t>Náklady soupisu celkem</t>
  </si>
  <si>
    <t>-1</t>
  </si>
  <si>
    <t>HSV - Práce a dodávky HSV</t>
  </si>
  <si>
    <t xml:space="preserve">    3 - Svislé a kompletní konstrukce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</si>
  <si>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</si>
  <si>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</si>
  <si>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</si>
  <si>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</si>
  <si>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</si>
  <si>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734 - Ústřední vytápění - armatury</t>
  </si>
  <si>
    <t xml:space="preserve">    735 - Ústřední vytápění - otopná tělesa</t>
  </si>
  <si>
    <t xml:space="preserve">    766 - Konstrukce truhlářské</t>
  </si>
  <si>
    <t xml:space="preserve">    767 - Konstrukce zámečnické</t>
  </si>
  <si>
    <t xml:space="preserve">    783 - Dokončovací práce - nátěry</t>
  </si>
  <si>
    <t xml:space="preserve">    784 - Dokončovací práce - malby a tapety</t>
  </si>
  <si>
    <t>M - Práce a dodávky M</t>
  </si>
  <si>
    <t xml:space="preserve">    25-M - Povrchová úprava strojů a zařízení</t>
  </si>
  <si>
    <t>VRN - Vedlejší rozpočtové náklady</t>
  </si>
  <si>
    <t xml:space="preserve">    VRN3 - Zařízení staveniště</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</si>
  <si>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</si>
  <si>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</si>
  <si>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</si>
  <si>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</si>
  <si>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</si>
  <si>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</si>
  <si>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</si>
  <si>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</si>
  <si>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</si>
  <si>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</si>
  <si>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</si>
  <si>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</si>
  <si>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</si>
  <si>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</si>
  <si>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</si>
  <si>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</si>
  <si>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</si>
  <si>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</si>
  <si>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3</t>
  </si>
  <si>
    <t>Svislé a kompletní konstrukce</t>
  </si>
  <si>
    <t>27</t>
  </si>
  <si>
    <t>K</t>
  </si>
  <si>
    <t>340239233</t>
  </si>
  <si>
    <t>Zazdívka otvorů pl do 4 m2 v příčkách nebo stěnách z příčkovek Ytong tl 100 mm</t>
  </si>
  <si>
    <t>m2</t>
  </si>
  <si>
    <t>4</t>
  </si>
  <si>
    <t>PP</t>
  </si>
  <si>
    <t>6</t>
  </si>
  <si>
    <t>Úpravy povrchů, podlahy a osazování výplní</t>
  </si>
  <si>
    <t>29</t>
  </si>
  <si>
    <t>612335302</t>
  </si>
  <si>
    <t>Cementová štuková omítka ostění nebo nadpraží</t>
  </si>
  <si>
    <t>8</t>
  </si>
  <si>
    <t>629991011</t>
  </si>
  <si>
    <t>Zakrytí výplní otvorů a svislých ploch fólií přilepenou lepící páskou</t>
  </si>
  <si>
    <t>9</t>
  </si>
  <si>
    <t>Ostatní konstrukce a práce-bourání</t>
  </si>
  <si>
    <t>37</t>
  </si>
  <si>
    <t>952901111</t>
  </si>
  <si>
    <t>Vyčištění budov bytové a občanské výstavby při výšce podlaží do 4 m</t>
  </si>
  <si>
    <t>5</t>
  </si>
  <si>
    <t>997</t>
  </si>
  <si>
    <t>Přesun sutě</t>
  </si>
  <si>
    <t>42</t>
  </si>
  <si>
    <t>997013217</t>
  </si>
  <si>
    <t>Vnitrostaveništní doprava suti a vybouraných hmot pro budovy v do 24 m ručně</t>
  </si>
  <si>
    <t>t</t>
  </si>
  <si>
    <t>43</t>
  </si>
  <si>
    <t>997013501</t>
  </si>
  <si>
    <t>Odvoz suti a vybouraných hmot na skládku nebo meziskládku do 1 km se složením</t>
  </si>
  <si>
    <t>7</t>
  </si>
  <si>
    <t>44</t>
  </si>
  <si>
    <t>997013509</t>
  </si>
  <si>
    <t>Příplatek k odvozu suti a vybouraných hmot na skládku ZKD 1 km přes 1 km</t>
  </si>
  <si>
    <t>46</t>
  </si>
  <si>
    <t>997013811</t>
  </si>
  <si>
    <t>Poplatek za uložení stavebního dřevěného odpadu na skládce (skládkovné)</t>
  </si>
  <si>
    <t>45</t>
  </si>
  <si>
    <t>997013831</t>
  </si>
  <si>
    <t>Poplatek za uložení stavebního směsného odpadu na skládce (skládkovné)</t>
  </si>
  <si>
    <t>998</t>
  </si>
  <si>
    <t>Přesun hmot</t>
  </si>
  <si>
    <t>41</t>
  </si>
  <si>
    <t>998011003</t>
  </si>
  <si>
    <t>Přesun hmot pro budovy zděné v do 24 m</t>
  </si>
  <si>
    <t>11</t>
  </si>
  <si>
    <t>PSV</t>
  </si>
  <si>
    <t>Práce a dodávky PSV</t>
  </si>
  <si>
    <t>734</t>
  </si>
  <si>
    <t>Ústřední vytápění - armatury</t>
  </si>
  <si>
    <t>16</t>
  </si>
  <si>
    <t>734221532</t>
  </si>
  <si>
    <t>Ventil závitový termostatický rohový jednoregulační G 1/2 PN 16 do 110°C bez hlavice ovládání</t>
  </si>
  <si>
    <t>kus</t>
  </si>
  <si>
    <t>12</t>
  </si>
  <si>
    <t>14</t>
  </si>
  <si>
    <t>734221680</t>
  </si>
  <si>
    <t>Termostatická hlavice kapalinová PN 10 do 110°C s odděleným čidlem</t>
  </si>
  <si>
    <t>soubor</t>
  </si>
  <si>
    <t>13</t>
  </si>
  <si>
    <t>735</t>
  </si>
  <si>
    <t>Ústřední vytápění - otopná tělesa</t>
  </si>
  <si>
    <t>735000912</t>
  </si>
  <si>
    <t>Vyregulování ventilu nebo kohoutu dvojregulačního s termostatickým ovládáním</t>
  </si>
  <si>
    <t>735111810</t>
  </si>
  <si>
    <t>Demontáž otopného tělesa litinového článkového</t>
  </si>
  <si>
    <t>735119140</t>
  </si>
  <si>
    <t>Montáž otopného tělesa litinového článkového</t>
  </si>
  <si>
    <t>735128110</t>
  </si>
  <si>
    <t>Zkoušky těsnosti otopných těles ocelových článkových vodou</t>
  </si>
  <si>
    <t>17</t>
  </si>
  <si>
    <t>735494811</t>
  </si>
  <si>
    <t>Vypuštění vody z otopných těles</t>
  </si>
  <si>
    <t>18</t>
  </si>
  <si>
    <t>766</t>
  </si>
  <si>
    <t>Konstrukce truhlářské</t>
  </si>
  <si>
    <t>22</t>
  </si>
  <si>
    <t>766411812</t>
  </si>
  <si>
    <t>Demontáž truhlářského obložení stěn z panelů plochy přes 1,5 m2</t>
  </si>
  <si>
    <t>19</t>
  </si>
  <si>
    <t>766441822</t>
  </si>
  <si>
    <t>Demontáž parapetních desek dřevěných, laminovaných šířky přes 30 cm délky přes 1,0 m</t>
  </si>
  <si>
    <t>20</t>
  </si>
  <si>
    <t>24</t>
  </si>
  <si>
    <t>766622811</t>
  </si>
  <si>
    <t>Demontáž rámu jednoduchých oken dřevěných do 1m2 k opětovnému použití</t>
  </si>
  <si>
    <t>25</t>
  </si>
  <si>
    <t>766622861</t>
  </si>
  <si>
    <t>Vyvěšení nebo zavěšení křídel dřevěných nebo plastových okenních do 1,5 m2</t>
  </si>
  <si>
    <t>48</t>
  </si>
  <si>
    <t>766660002.1</t>
  </si>
  <si>
    <t>Montáž dveřních křídel otvíravých 1křídlových š přes 0,8 m do ocelové zárubně</t>
  </si>
  <si>
    <t>-991735081</t>
  </si>
  <si>
    <t>Montáž dveřních křídel dřevěných nebo plastových otevíravých do ocelové zárubně povrchově upravených jednokřídlových, šířky přes 800 mm</t>
  </si>
  <si>
    <t>50</t>
  </si>
  <si>
    <t>M</t>
  </si>
  <si>
    <t>611602160</t>
  </si>
  <si>
    <t>dveře dřevěné vnitřní hladké plné 1křídlové bílé 90x197 cm</t>
  </si>
  <si>
    <t>1511294640</t>
  </si>
  <si>
    <t>dveře dřevěné vnitřní hladké (bez povrchové úpravy nebo s povrchovou úpravou) s povrchovou úpravou povrchová úprava bílý lak standardní provedení dveře vnitřní hladké - plné jednokřídlové 90 x 197 cm</t>
  </si>
  <si>
    <t>51</t>
  </si>
  <si>
    <t>549264000</t>
  </si>
  <si>
    <t>zámek stavební dveřní zadlabací s vložkou 5131</t>
  </si>
  <si>
    <t>1802031560</t>
  </si>
  <si>
    <t>zámky stavební zadlabací vložkové zámek stavební dveřní 6 cm, zadlabací vložkový , rekonstr. železný s převodem, bez zapad. plechu, se zvýšeným počtem uzam. sestav typ č. 5131</t>
  </si>
  <si>
    <t>52</t>
  </si>
  <si>
    <t>549146240</t>
  </si>
  <si>
    <t>klika včetně štítu a montážního materiálu Monte HR BB 72 F4</t>
  </si>
  <si>
    <t>-1792166549</t>
  </si>
  <si>
    <t>kování vrchní okenní a dveřní kování AC-Tservis klika včetně štítu a montážního materiálu Monte HR BB 72 F4</t>
  </si>
  <si>
    <t>P</t>
  </si>
  <si>
    <t>Poznámka k položce:
č.zboží AKA00006 cena zahrnuje kování včetně rozet a montážního materiálu</t>
  </si>
  <si>
    <t>35</t>
  </si>
  <si>
    <t>766660720</t>
  </si>
  <si>
    <t>Osazení větrací mřížky s vyříznutím otvoru</t>
  </si>
  <si>
    <t>23</t>
  </si>
  <si>
    <t>36</t>
  </si>
  <si>
    <t>553414R01</t>
  </si>
  <si>
    <t>mřížka větrací hliníková - elox 1000/100</t>
  </si>
  <si>
    <t>766662811</t>
  </si>
  <si>
    <t>Demontáž truhlářských prahů dveří jednokřídlových</t>
  </si>
  <si>
    <t>766691914</t>
  </si>
  <si>
    <t>Vyvěšení nebo zavěšení dřevěných křídel dveří pl do 2 m2</t>
  </si>
  <si>
    <t>26</t>
  </si>
  <si>
    <t>766691914.1</t>
  </si>
  <si>
    <t>33</t>
  </si>
  <si>
    <t>766693314</t>
  </si>
  <si>
    <t>Montáž truhlářských desek pro clonící zařízení z tvrdého dřeva nebo dýhovaných délky do 3,60 m</t>
  </si>
  <si>
    <t>28</t>
  </si>
  <si>
    <t>34</t>
  </si>
  <si>
    <t>606234R03</t>
  </si>
  <si>
    <t>deska laminovaná - vzor dle požadavku provozovatele zařízení</t>
  </si>
  <si>
    <t>31</t>
  </si>
  <si>
    <t>766694123</t>
  </si>
  <si>
    <t>Montáž parapetních desek dřevěných, laminovaných šířky přes 30 cm délky do 2,6 m</t>
  </si>
  <si>
    <t>30</t>
  </si>
  <si>
    <t>32</t>
  </si>
  <si>
    <t>607941070</t>
  </si>
  <si>
    <t>deska parapetní dřevotřísková vnitřní POSTFORMING 0,5 x 1 m</t>
  </si>
  <si>
    <t>m</t>
  </si>
  <si>
    <t>766695213</t>
  </si>
  <si>
    <t>Montáž truhlářských prahů dveří 1křídlových šířky přes 10 cm</t>
  </si>
  <si>
    <t>611871810</t>
  </si>
  <si>
    <t>prah dveřní dřevěný dubový tl 2 cm dl.92 cm š 15 cm</t>
  </si>
  <si>
    <t>38</t>
  </si>
  <si>
    <t>998766103</t>
  </si>
  <si>
    <t>Přesun hmot tonážní pro konstrukce truhlářské v objektech v do 24 m</t>
  </si>
  <si>
    <t>767</t>
  </si>
  <si>
    <t>Konstrukce zámečnické</t>
  </si>
  <si>
    <t>40</t>
  </si>
  <si>
    <t>767995R02</t>
  </si>
  <si>
    <t>Kpl dodávka a montáž rámu pro kryty otopných těles, jekl 50/50 nátěr, kotvící příruby, kotvení,</t>
  </si>
  <si>
    <t>kpl</t>
  </si>
  <si>
    <t>767996701</t>
  </si>
  <si>
    <t>Demontáž atypických zámečnických konstrukcí řezáním hmotnosti jednotlivých dílů do 50 kg</t>
  </si>
  <si>
    <t>kg</t>
  </si>
  <si>
    <t>783</t>
  </si>
  <si>
    <t>Dokončovací práce - nátěry</t>
  </si>
  <si>
    <t>783201811</t>
  </si>
  <si>
    <t>Odstranění nátěrů ze zámečnických konstrukcí oškrabáním</t>
  </si>
  <si>
    <t>783325143</t>
  </si>
  <si>
    <t>Nátěry syntetické článkových radiátorů barva dražší matný povrch 2x antikorozní a 1x email</t>
  </si>
  <si>
    <t>783401811</t>
  </si>
  <si>
    <t>Odstranění nátěrů z kovových potrubí do DN 50</t>
  </si>
  <si>
    <t>39</t>
  </si>
  <si>
    <t>783425413</t>
  </si>
  <si>
    <t>Nátěry syntetické potrubí do DN 50 barva dražší lesklý povrch 2x antikorozní, 1x základní, 1x email</t>
  </si>
  <si>
    <t>784</t>
  </si>
  <si>
    <t>Dokončovací práce - malby a tapety</t>
  </si>
  <si>
    <t>784211113</t>
  </si>
  <si>
    <t>Dvojnásobné  bílé malby ze směsí za mokra velmi dobře otěruvzdorných v místnostech výšky do 5,00 m</t>
  </si>
  <si>
    <t>Práce a dodávky M</t>
  </si>
  <si>
    <t>25-M</t>
  </si>
  <si>
    <t>Povrchová úprava strojů a zařízení</t>
  </si>
  <si>
    <t>250110802</t>
  </si>
  <si>
    <t>Odstranění nátěrů z technologických zařízení členitých</t>
  </si>
  <si>
    <t>VRN</t>
  </si>
  <si>
    <t>Vedlejší rozpočtové náklady</t>
  </si>
  <si>
    <t>VRN3</t>
  </si>
  <si>
    <t>Zařízení staveniště</t>
  </si>
  <si>
    <t>47</t>
  </si>
  <si>
    <t>032603000</t>
  </si>
  <si>
    <t>Ostatní náklady</t>
  </si>
  <si>
    <t>Kč</t>
  </si>
  <si>
    <t>01 - fyzika_stavební</t>
  </si>
  <si>
    <t xml:space="preserve">    9 - Ostatní konstrukce a práce, bourání</t>
  </si>
  <si>
    <t xml:space="preserve">    725 - Zdravotechnika - zařizovací předměty</t>
  </si>
  <si>
    <t xml:space="preserve">    776 - Podlahy povlakové</t>
  </si>
  <si>
    <t xml:space="preserve">    781 - Dokončovací práce - obklady</t>
  </si>
  <si>
    <t>EL - Slaboproudé, silnoproudé rozvody, osvětlení</t>
  </si>
  <si>
    <t xml:space="preserve">    D2 - Silnoproudé rozvody + příslušenství</t>
  </si>
  <si>
    <t xml:space="preserve">    D3 - Provozní osvětlení</t>
  </si>
  <si>
    <t xml:space="preserve">    D7 - Stínící technika</t>
  </si>
  <si>
    <t>611135101</t>
  </si>
  <si>
    <t>Hrubá výplň rýh ve stropech maltou jakékoli šířky rýhy</t>
  </si>
  <si>
    <t>Hrubá výplň rýh maltou jakékoli šířky rýhy ve stropech</t>
  </si>
  <si>
    <t>PSC</t>
  </si>
  <si>
    <t xml:space="preserve">Poznámka k souboru cen:
1. V cenách nejsou započteny náklady na omítku rýh, tyto se ocení příšlušnými cenami tohoto     katalogu. </t>
  </si>
  <si>
    <t>611325121</t>
  </si>
  <si>
    <t>Vápenocementová štuková omítka rýh ve stropech šířky do 150 mm</t>
  </si>
  <si>
    <t>Vápenocementová nebo vápenná omítka rýh štuková ve stropech, šířky rýhy do 150 mm</t>
  </si>
  <si>
    <t>612135101</t>
  </si>
  <si>
    <t>Hrubá výplň rýh ve stěnách maltou jakékoli šířky rýhy</t>
  </si>
  <si>
    <t>Hrubá výplň rýh maltou jakékoli šířky rýhy ve stěnách</t>
  </si>
  <si>
    <t>612325121</t>
  </si>
  <si>
    <t>Vápenocementová štuková omítka rýh ve stěnách šířky do 150 mm</t>
  </si>
  <si>
    <t>Vápenocementová nebo vápenná omítka rýh štuková ve stěnách, šířky rýhy do 150 mm</t>
  </si>
  <si>
    <t>612325215</t>
  </si>
  <si>
    <t>Vápenocementová hladká omítka malých ploch do 4,0 m2 na stěnách</t>
  </si>
  <si>
    <t>Vápenocementová nebo vápenná omítka jednotlivých malých ploch hladká na stěnách, plochy jednotlivě přes 1,0 do 4 m2</t>
  </si>
  <si>
    <t>619991001</t>
  </si>
  <si>
    <t>Zakrytí podlah fólií přilepenou lepící páskou</t>
  </si>
  <si>
    <t>Zakrytí vnitřních ploch před znečištěním včetně pozdějšího odkrytí podlah fólií přilepenou lepící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</si>
  <si>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</si>
  <si>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619991011</t>
  </si>
  <si>
    <t>Obalení konstrukcí a prvků fólií přilepenou lepící páskou</t>
  </si>
  <si>
    <t>Zakrytí vnitřních ploch před znečištěním včetně pozdějšího odkrytí konstrukcí a prvků obalením fólií a přelepením páskou</t>
  </si>
  <si>
    <t>632681113</t>
  </si>
  <si>
    <t>Vyspravení betonových podlah rychletuhnoucím polymerem - vysprávka D 200 mm a tl 30 mm</t>
  </si>
  <si>
    <t>Vyspravení betonových podlah rychletuhnoucím polymerem (BG QUICK) s možností okamžitého zatížení průměr vysprávky přes 50 do 200 mm a tl. do 30 mm</t>
  </si>
  <si>
    <t xml:space="preserve">Poznámka k souboru cen:
1. Ceny jsou určeny pouze pro jednotlivě prováděné vyspravení betonových podlah. 2. Ceny jsou určeny pro ocenění jedné vrstvy pokládané směsi. Vysprávky větších tlouštěk se provádí     ve více vrstvách. 3. V cenách jsou započteny i náklady na vyčistění povrchů před vyspravením. </t>
  </si>
  <si>
    <t>Ostatní konstrukce a práce, bourání</t>
  </si>
  <si>
    <t>952901103</t>
  </si>
  <si>
    <t>Čištění budov omytí jednoduchých oken nebo balkonových dveří plochy do 2,5m2</t>
  </si>
  <si>
    <t>Čištění budov při provádění oprav a udržovacích prací oken nebo balkonových dveří jednoduchých omytím, plochy do přes 1,5 do 2,5 m2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</si>
  <si>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</si>
  <si>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952901122</t>
  </si>
  <si>
    <t>Čištění budov omytí dveří nebo vrat p lochy do 3,0m2</t>
  </si>
  <si>
    <t>Čištění budov při provádění oprav a udržovacích prací dveří nebo vrat omytím, plochy do přes 1,5 do 3,0 m2</t>
  </si>
  <si>
    <t>952902021</t>
  </si>
  <si>
    <t>Čištění budov zametení hladkých podlah</t>
  </si>
  <si>
    <t>Čištění budov při provádění oprav a udržovacích prací podlah hladkých zametením</t>
  </si>
  <si>
    <t>952902031</t>
  </si>
  <si>
    <t>Čištění budov omytí hladkých podlah</t>
  </si>
  <si>
    <t>Čištění budov při provádění oprav a udržovacích prací podlah hladkých omytím</t>
  </si>
  <si>
    <t>952902611</t>
  </si>
  <si>
    <t>Čištění budov vysátí prachu z ostatních ploch</t>
  </si>
  <si>
    <t>Čištění budov při provádění oprav a udržovacích prací vysátím prachu z ostatních ploch</t>
  </si>
  <si>
    <t>974049121</t>
  </si>
  <si>
    <t>Vysekání rýh v betonových zdech hl do 30 mm š do 30 mm</t>
  </si>
  <si>
    <t>Vysekání rýh v betonových zdech do hl. 30 mm a šířky do 30 mm</t>
  </si>
  <si>
    <t>974049133</t>
  </si>
  <si>
    <t>Vysekání rýh v betonových zdech hl do 50 mm š do 100 mm</t>
  </si>
  <si>
    <t>Vysekání rýh v betonových zdech do hl. 50 mm a šířky do 100 mm</t>
  </si>
  <si>
    <t>974082113</t>
  </si>
  <si>
    <t>Vysekání rýh pro vodiče v omítce MV nebo MVC stěn š do 50 mm</t>
  </si>
  <si>
    <t>Vysekání rýh pro vodiče v omítce vápenné nebo vápenocementové stěn, šířky do 50 mm</t>
  </si>
  <si>
    <t>977131115</t>
  </si>
  <si>
    <t>Vrty příklepovými vrtáky D 16 mm do cihelného zdiva nebo prostého betonu</t>
  </si>
  <si>
    <t>Vrty příklepovými vrtáky do cihelného zdiva nebo prostého betonu průměru 16 mm</t>
  </si>
  <si>
    <t xml:space="preserve">Poznámka k souboru cen:
1. V cenách jsou započteny i náklady na rozměření, vrtání vrtacím kladivem a opotřebení     příklepových vrtáků. 2. Vrty příklepovými vrtáky větších rozměrů a jádrové vrty se oceňují cenami části A02 katalogu     800-5 Sanace. </t>
  </si>
  <si>
    <t>977311112</t>
  </si>
  <si>
    <t>Řezání stávajících betonových mazanin nevyztužených hl do 100 mm</t>
  </si>
  <si>
    <t>Řezání stávajících betonových mazanin bez vyztužení hloubky přes 50 do 100 mm</t>
  </si>
  <si>
    <t>974042553</t>
  </si>
  <si>
    <t>Vysekání rýh v dlažbě betonové nebo jiné monolitické hl do 100 mm š do 100 mm</t>
  </si>
  <si>
    <t>Vysekání rýh v betonové nebo jiné monolitické dlažbě s betonovým podkladem do hl. 100 mm a šířky do 100 mm</t>
  </si>
  <si>
    <t>32mm</t>
  </si>
  <si>
    <t>UV stabilní ohebná dvouplášťová korugovaná trubka o průměru 32mm</t>
  </si>
  <si>
    <t>997013213</t>
  </si>
  <si>
    <t>Vnitrostaveništní doprava suti a vybouraných hmot pro budovy v do 12 m ručně</t>
  </si>
  <si>
    <t>Vnitrostaveništní doprava suti a vybouraných hmot vodorovně do 50 m svisle ručně (nošením po schodech)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</si>
  <si>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</si>
  <si>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997241622</t>
  </si>
  <si>
    <t>Naložení a složení suti</t>
  </si>
  <si>
    <t>Doprava vybouraných hmot, konstrukcí a suti naložení a složení suti</t>
  </si>
  <si>
    <t xml:space="preserve">Poznámka k souboru cen:
1. Ceny jsou určeny pro dopravní výkony související s opravou a udržováním ocelových součástí     kolejových rozvětvení oceňovaných podle zásad článku 56 Opravy a udržování kolejových rozvětvení     Všeobecných podmínek tohoto katalogu. 2. Cena -1559 je určena za doprovod kolejových dopravních prostředků jedním pracovníkem. 3. V ceně -1551 jsou započteny i náklady na řidiče kolejového dopravního prostředku. 4. Množství jednotek se určuje v km vzdálenosti těžišť dvou pracovních prostorů. Vzdálenost těžišť     se násobí dvěma (pro cestu tam a zpět); pro doprovod se tato vzdálenost násobí počtem členů     doprovodu. </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</si>
  <si>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</si>
  <si>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</si>
  <si>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Odvoz suti a vybouraných hmot na skládku nebo meziskládku se složením, na vzdálenost Příplatek k ceně za každý další i započatý 1 km přes 1 km</t>
  </si>
  <si>
    <t>Poplatek za uložení stavebního odpadu na skládce (skládkovné) směsného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</si>
  <si>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</si>
  <si>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99900000R</t>
  </si>
  <si>
    <t>Kontejner - přistavení, naložení a odvoz suti vč skládkovného</t>
  </si>
  <si>
    <t>998011002</t>
  </si>
  <si>
    <t>Přesun hmot pro budovy zděné v do 12 m</t>
  </si>
  <si>
    <t>Přesun hmot pro budovy občanské výstavby, bydlení, výrobu a služby s nosnou svislou konstrukcí zděnou z cihel, tvárnic nebo kamene vodorovná dopravní vzdálenost do 100 m pro budovy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</si>
  <si>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</si>
  <si>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725</t>
  </si>
  <si>
    <t>Zdravotechnika - zařizovací předměty</t>
  </si>
  <si>
    <t>72500000R</t>
  </si>
  <si>
    <t>Skříňka s keramickým umyvadlem 65 cm širokým,kompl prov vč připojení  - D+M</t>
  </si>
  <si>
    <t>725210821</t>
  </si>
  <si>
    <t>Demontáž umyvadel bez výtokových armatur</t>
  </si>
  <si>
    <t>Demontáž umyvadel bez výtokových armatur umyvadel</t>
  </si>
  <si>
    <t>725820801</t>
  </si>
  <si>
    <t>Demontáž baterie nástěnné do G 3 / 4</t>
  </si>
  <si>
    <t>Demontáž baterií nástěnných do G 3/4</t>
  </si>
  <si>
    <t>725829121</t>
  </si>
  <si>
    <t>Montáž baterie umyvadlové nástěnné pákové a klasické ostatní typ</t>
  </si>
  <si>
    <t>Baterie umyvadlové montáž ostatních typů nástěnných pákových nebo klasických</t>
  </si>
  <si>
    <t xml:space="preserve">Poznámka k souboru cen:
1. V cenách –2654, 56, -9101-9202 není započten napájecí zdroj. </t>
  </si>
  <si>
    <t>725829R01</t>
  </si>
  <si>
    <t>Instalatérské práce spojené s přívodem vody a odpadu do katedry z prostoru stávajícího umyvadla. Cena včetně materiálu, instalace a dopravy.</t>
  </si>
  <si>
    <t>551456080</t>
  </si>
  <si>
    <t>baterie umyvadlová páková TA 8401 LV do 1 otvoru</t>
  </si>
  <si>
    <t>100944428</t>
  </si>
  <si>
    <t>baterie pro hygienické a zdravotnické zařízení baterie umyvadlové pákové SAM - do jednoho otvoru TA 8401 LV</t>
  </si>
  <si>
    <t>776</t>
  </si>
  <si>
    <t>Podlahy povlakové</t>
  </si>
  <si>
    <t>633811111</t>
  </si>
  <si>
    <t>Broušení nerovností betonových podlah do 2 mm - stržení šlemu</t>
  </si>
  <si>
    <t>Broušení betonových podlah nerovností do 2 mm (stržení šlemu)</t>
  </si>
  <si>
    <t>151</t>
  </si>
  <si>
    <t>776111116</t>
  </si>
  <si>
    <t>Odstranění zbytků lepidla z podkladu povlakových podlah broušením</t>
  </si>
  <si>
    <t>410844902</t>
  </si>
  <si>
    <t>776590100</t>
  </si>
  <si>
    <t>Úprava podkladu nášlapných ploch vysátím</t>
  </si>
  <si>
    <t>Ostatní práce na nášlapných plochách úprava podkladu (materiály ve specifikaci) vysátí</t>
  </si>
  <si>
    <t xml:space="preserve">Poznámka k souboru cen:
1. V ceně -0210 jsou započteny i náklady na dodání pasty. </t>
  </si>
  <si>
    <t>776590150</t>
  </si>
  <si>
    <t>Úprava podkladu nášlapných ploch penetrací</t>
  </si>
  <si>
    <t>Ostatní práce na nášlapných plochách úprava podkladu (materiály ve specifikaci) penetrování</t>
  </si>
  <si>
    <t>776990112</t>
  </si>
  <si>
    <t>Vyrovnání podkladu samonivelační stěrkou tl 3 mm pevnosti 30 Mpa</t>
  </si>
  <si>
    <t>Vyrovnání podkladní vrstvy samonivelační stěrkou tl. 3 mm, min. pevnosti 30 MPa</t>
  </si>
  <si>
    <t xml:space="preserve">Poznámka k souboru cen:
1. V cenách souboru cen 776 99- . . jsou započteny i náklady na dodání samonivelační stěrky. </t>
  </si>
  <si>
    <t>776511810</t>
  </si>
  <si>
    <t>Demontáž lepených povlakových podlah bez podložky ručně</t>
  </si>
  <si>
    <t>Odstranění povlakových podlah lepených ručně bez podložky</t>
  </si>
  <si>
    <t>776521100</t>
  </si>
  <si>
    <t>Lepení pásů povlakových podlah plastových</t>
  </si>
  <si>
    <t>Montáž povlakových podlah plastových lepením bez podkladu pásů</t>
  </si>
  <si>
    <t>284110R01</t>
  </si>
  <si>
    <t>Linoleum - typ podlahové krytiny byl vyvinut specielně pro školy a školky. Složení z několika vrstev (nášlapná vrstva s dekorem, podkladní probarvená vrstva, podkladní vrstva). Celková tloušťka 2 mm. Tloušťka nášlapné vrstvy 0,7 mm. Šířka 1,5 m. Délka náv</t>
  </si>
  <si>
    <t>Linoleum - typ podlahové krytiny byl vyvinut specielně pro školy a školky. Složení z několika vrstev (nášlapná vrstva s dekorem, podkladní probarvená vrstva, podkladní vrstva). Celková tloušťka 2 mm. Tloušťka nášlapné vrstvy 0,7 mm. Šířka 1,5 m. Délka návinu 12 bm. Struktura nášlapné vrstvy ze 100% čistého PVC, tloušťky 0.7 mm. Kategorie s nejvyšším stupněm zátěže tř. 34, 43. Výběr z 10-ti dekorů. Reakce výrobku na oheň Bfl - s1. Trvalá deformace (mm) 0,1. Stálobarevnost na umělém světle min./6. Vyhovuje (EN 846).</t>
  </si>
  <si>
    <t>776525115</t>
  </si>
  <si>
    <t>Spoj podlah z plastů svařováním za studena</t>
  </si>
  <si>
    <t>Montáž povlakových podlah plastových spoj svařováním za studena</t>
  </si>
  <si>
    <t>776401800</t>
  </si>
  <si>
    <t>Odstranění soklíků a lišt pryžových nebo plastových</t>
  </si>
  <si>
    <t>Demontáž soklíků nebo lišt pryžových nebo plastových</t>
  </si>
  <si>
    <t>283421R03</t>
  </si>
  <si>
    <t>Soklová lišta délky 2,5m. Lišta je složená ze dvou kusů. Horní část odklopíte, vymalujete přiléhající stěnu až pod lištu a odpadá obtížné čištění lišty.</t>
  </si>
  <si>
    <t>776421100</t>
  </si>
  <si>
    <t>Lepení obvodových soklíků nebo lišt z měkčených plastů</t>
  </si>
  <si>
    <t>Lepení obvodových soklíků nebo lišt z plastů měkčených</t>
  </si>
  <si>
    <t>150</t>
  </si>
  <si>
    <t>776991121</t>
  </si>
  <si>
    <t>Základní čištění nově položených podlahovin vysátím a setřením vlhkým mopem</t>
  </si>
  <si>
    <t>-203959689</t>
  </si>
  <si>
    <t>776991852</t>
  </si>
  <si>
    <t>Odstranění lepidla ručně z podlah</t>
  </si>
  <si>
    <t>Ostatní práce odstranění lepidla ručně z podlah</t>
  </si>
  <si>
    <t>998776202</t>
  </si>
  <si>
    <t>Přesun hmot procentní pro podlahy povlakové v objektech v do 12 m</t>
  </si>
  <si>
    <t>%</t>
  </si>
  <si>
    <t>Přesun hmot pro podlahy povlakové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</si>
  <si>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</si>
  <si>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781</t>
  </si>
  <si>
    <t>Dokončovací práce - obklady</t>
  </si>
  <si>
    <t>49</t>
  </si>
  <si>
    <t>781471810</t>
  </si>
  <si>
    <t>Demontáž obkladů z obkladaček keramických kladených do malty</t>
  </si>
  <si>
    <t>Demontáž obkladů z dlaždic keramických kladených do malty</t>
  </si>
  <si>
    <t>781474116</t>
  </si>
  <si>
    <t>Montáž obkladů vnitřních keramických hladkých do 35 ks/m2 lepených flexibilním lepidlem</t>
  </si>
  <si>
    <t>Montáž obkladů vnitřních stěn z dlaždic keramických lepených flexibilním lepidlem režných nebo glazovaných hladkých přes 25 do 35 ks/m2</t>
  </si>
  <si>
    <t>66</t>
  </si>
  <si>
    <t>597610240</t>
  </si>
  <si>
    <t>obkládačky keramické RAKO - koupelny INDIA  (bílé i barevné) 25 x 33 x 0,7 cm I. j.</t>
  </si>
  <si>
    <t>-1332406916</t>
  </si>
  <si>
    <t>obkládačky a dlaždice keramické koupelny - RAKO obkládačky formát 25 x 33 x  0,7 cm (bílé i barevné) INDIA                   I.j.    (cen.skup. 76)</t>
  </si>
  <si>
    <t>781479191</t>
  </si>
  <si>
    <t>Příplatek k montáži obkladů vnitřních keramických hladkých za plochu do 10 m2</t>
  </si>
  <si>
    <t>Montáž obkladů vnitřních stěn z dlaždic keramických Příplatek k cenám za plochu do 10 m2 jednotlivě</t>
  </si>
  <si>
    <t>781479196</t>
  </si>
  <si>
    <t>Příplatek k montáži obkladů vnitřních keramických hladkých za spárování tmelem dvousložkovým</t>
  </si>
  <si>
    <t>Montáž obkladů vnitřních stěn z dlaždic keramických Příplatek k cenám za dvousložkový spárovací tmel</t>
  </si>
  <si>
    <t>53</t>
  </si>
  <si>
    <t>781491815</t>
  </si>
  <si>
    <t>Odstranění profilu ukončovacího</t>
  </si>
  <si>
    <t>Odstranění obkladů – ostatní prvky profily ukončovací</t>
  </si>
  <si>
    <t>54</t>
  </si>
  <si>
    <t>781494111</t>
  </si>
  <si>
    <t>Plastové profily rohové lepené flexibilním lepidlem</t>
  </si>
  <si>
    <t>Ostatní prvky plastové profily ukončovací a dilatační lepené flexibilním lepidlem rohové</t>
  </si>
  <si>
    <t xml:space="preserve">Poznámka k souboru cen:
1. Množství měrných jednotek u ceny -5185 se stanoví podle počtu řezaných obkladaček, nezávisle na     jejich velikosti. 2. Položkou -5185 lze ocenit provádění více řezů na jednom kusu obkladu. </t>
  </si>
  <si>
    <t>55</t>
  </si>
  <si>
    <t>781494511</t>
  </si>
  <si>
    <t>Plastové profily ukončovací lepené flexibilním lepidlem</t>
  </si>
  <si>
    <t>Ostatní prvky plastové profily ukončovací a dilatační lepené flexibilním lepidlem ukončovací</t>
  </si>
  <si>
    <t>56</t>
  </si>
  <si>
    <t>781495115</t>
  </si>
  <si>
    <t>Spárování vnitřních obkladů silikonem</t>
  </si>
  <si>
    <t>Ostatní prvky ostatní práce spárování silikonem</t>
  </si>
  <si>
    <t>57</t>
  </si>
  <si>
    <t>998781202</t>
  </si>
  <si>
    <t>Přesun hmot procentní pro obklady keramické v objektech v do 12 m</t>
  </si>
  <si>
    <t>Přesun hmot pro obklady keramické stanovený procentní sazbou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</si>
  <si>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</si>
  <si>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58</t>
  </si>
  <si>
    <t>784111031</t>
  </si>
  <si>
    <t>Omytí podkladu v místnostech výšky do 3,80 m</t>
  </si>
  <si>
    <t>59</t>
  </si>
  <si>
    <t>784121001</t>
  </si>
  <si>
    <t>Oškrabání malby v mísnostech výšky do 3,80 m</t>
  </si>
  <si>
    <t>Oškrabání malby v místnostech výšky do 3,80 m</t>
  </si>
  <si>
    <t xml:space="preserve">Poznámka k souboru cen:
1. Cenami souboru cen se oceňuje jakýkoli počet současně škrabaných vrstev barvy. </t>
  </si>
  <si>
    <t>60</t>
  </si>
  <si>
    <t>784161211</t>
  </si>
  <si>
    <t>Lokální vyrovnání podkladu sádrovou stěrkou plochy do 0,25 m2 v místnostech výšky do 3,80 m</t>
  </si>
  <si>
    <t>Lokální vyrovnání podkladu sádrovou stěrkou, tloušťky do 3 mm, plochy přes 0,1 do 0,25 m2 v místnostech výšky do 3,80 m</t>
  </si>
  <si>
    <t>61</t>
  </si>
  <si>
    <t>784181121</t>
  </si>
  <si>
    <t>Hloubková jednonásobná penetrace podkladu v místnostech výšky do 3,80 m</t>
  </si>
  <si>
    <t>Penetrace podkladu jednonásobná hloubková v místnostech výšky do 3,80 m</t>
  </si>
  <si>
    <t>62</t>
  </si>
  <si>
    <t>784191003</t>
  </si>
  <si>
    <t>Čištění vnitřních ploch oken dvojitých nebo zdvojených po provedení malířských prací</t>
  </si>
  <si>
    <t>Čištění vnitřních ploch hrubý úklid po provedení malířských prací omytím oken dvojitých nebo zdvojených</t>
  </si>
  <si>
    <t>63</t>
  </si>
  <si>
    <t>784191005</t>
  </si>
  <si>
    <t>Čištění vnitřních ploch dveří nebo vrat po provedení malířských prací</t>
  </si>
  <si>
    <t>Čištění vnitřních ploch hrubý úklid po provedení malířských prací omytím dveří nebo vrat</t>
  </si>
  <si>
    <t>64</t>
  </si>
  <si>
    <t>784191007</t>
  </si>
  <si>
    <t>Čištění vnitřních ploch podlah po provedení malířských prací</t>
  </si>
  <si>
    <t>Čištění vnitřních ploch hrubý úklid po provedení malířských prací omytím podlah</t>
  </si>
  <si>
    <t>65</t>
  </si>
  <si>
    <t>784221101</t>
  </si>
  <si>
    <t>Dvojnásobné bílé malby  ze směsí za sucha dobře otěruvzdorných v místnostech do 3,80 m</t>
  </si>
  <si>
    <t>Malby z malířských směsí otěruvzdorných za sucha dvojnásobné, bílé za sucha otěruvzdorné dobře v místnostech výšky do 3,80 m</t>
  </si>
  <si>
    <t>EL</t>
  </si>
  <si>
    <t>Slaboproudé, silnoproudé rozvody, osvětlení</t>
  </si>
  <si>
    <t>D2</t>
  </si>
  <si>
    <t>Silnoproudé rozvody + příslušenství</t>
  </si>
  <si>
    <t>78</t>
  </si>
  <si>
    <t>Silový rozvaděč</t>
  </si>
  <si>
    <t>Silový rozvaděč pro instalaci pod omítku. 28 DIN pozic, plastové dveře s rámem, N+PE svorkovnice, počet řad 2, stupeň krytí IP30, rozměry: 359x464x130 mm. Včetně podružného materiálu.</t>
  </si>
  <si>
    <t>77</t>
  </si>
  <si>
    <t>79</t>
  </si>
  <si>
    <t>instalace.1.1</t>
  </si>
  <si>
    <t>Instalace silového rozvaděče do stěny</t>
  </si>
  <si>
    <t>-640146762</t>
  </si>
  <si>
    <t>Instalace krytu zásuvky komunikační</t>
  </si>
  <si>
    <t>80</t>
  </si>
  <si>
    <t>Proudový chránič s j</t>
  </si>
  <si>
    <t>Proudový chránič s jističem 16A, rozměry 2 DIN, jmenovité napětí 230/400V, Charakteristika B, Jmenovitý reziduální proud 0,03A.</t>
  </si>
  <si>
    <t>81</t>
  </si>
  <si>
    <t>Instalace.5</t>
  </si>
  <si>
    <t>Instalace proudového chrániče do rozvaděče, zapojení.</t>
  </si>
  <si>
    <t>82</t>
  </si>
  <si>
    <t>Ostatní montážní mat</t>
  </si>
  <si>
    <t>Ostatní drobný montážní materiál pro silový rozvaděč (nulové můstky, propojovací kabely, svorky, atd).</t>
  </si>
  <si>
    <t>83</t>
  </si>
  <si>
    <t>Instalace.6</t>
  </si>
  <si>
    <t>Instalace ostatního drobného instalačního materiálu</t>
  </si>
  <si>
    <t>84</t>
  </si>
  <si>
    <t>Podlahová krabice</t>
  </si>
  <si>
    <t>Podlahová krabice pod katedru pro zakončení kabelových tras. Určená pro výšku betonové vrstvy od 57 mm do 75 mm. Krabice podlahové jsou uzpůsobeny pro instalaci elektroinstalačních trubek.</t>
  </si>
  <si>
    <t>85</t>
  </si>
  <si>
    <t>Instalace.7</t>
  </si>
  <si>
    <t>Instalace podlahová krabice</t>
  </si>
  <si>
    <t>86</t>
  </si>
  <si>
    <t>Krabice univerzální</t>
  </si>
  <si>
    <t>Krabice univerzální podlahová - slouží k montáži do betonové podlahy. Po vytvrdnutí betonové směsi se osazuje podlahovou krabicí.</t>
  </si>
  <si>
    <t>87</t>
  </si>
  <si>
    <t>Instalace.8</t>
  </si>
  <si>
    <t>Instalace univerzální podlahové krabice do podlahy</t>
  </si>
  <si>
    <t>88</t>
  </si>
  <si>
    <t>Dvojzásuvka 230V</t>
  </si>
  <si>
    <t>Zásuvka 2-násobná natočená s clonkami bílá</t>
  </si>
  <si>
    <t>89</t>
  </si>
  <si>
    <t>Instalace.9</t>
  </si>
  <si>
    <t>Instalace dvojzásuvky 230V</t>
  </si>
  <si>
    <t>90</t>
  </si>
  <si>
    <t>Zásuvka 230V</t>
  </si>
  <si>
    <t>Zásuvka 1-násobná bílá s ochranným kolíkem</t>
  </si>
  <si>
    <t>91</t>
  </si>
  <si>
    <t>Instalace.10</t>
  </si>
  <si>
    <t>Instalace zásuvky 230V</t>
  </si>
  <si>
    <t>94</t>
  </si>
  <si>
    <t>Rámeček</t>
  </si>
  <si>
    <t>Rámeček 3-násobný bílý</t>
  </si>
  <si>
    <t>92</t>
  </si>
  <si>
    <t>95</t>
  </si>
  <si>
    <t>Instalace.12</t>
  </si>
  <si>
    <t>Instalace rámečku</t>
  </si>
  <si>
    <t>93</t>
  </si>
  <si>
    <t>96</t>
  </si>
  <si>
    <t>Rámeček.1</t>
  </si>
  <si>
    <t>Rámeček 5-násobný bílý</t>
  </si>
  <si>
    <t>97</t>
  </si>
  <si>
    <t>98</t>
  </si>
  <si>
    <t>CYKY-J 3x2,5mm</t>
  </si>
  <si>
    <t>Silový kabel CYKY-J 3x2,5mm</t>
  </si>
  <si>
    <t>99</t>
  </si>
  <si>
    <t>Instalace.13</t>
  </si>
  <si>
    <t>Instalace silového kabelu</t>
  </si>
  <si>
    <t>CY 4</t>
  </si>
  <si>
    <t>Zemnící kabel zelenožlutý CY 4</t>
  </si>
  <si>
    <t>101</t>
  </si>
  <si>
    <t>Instalace.14</t>
  </si>
  <si>
    <t>Instalace zemnícího kabelu</t>
  </si>
  <si>
    <t>102</t>
  </si>
  <si>
    <t>Revize</t>
  </si>
  <si>
    <t>Výchozí revize elektro pro silové rozvody v učebně + podružný silový rozvaděč + provozní osvětlení.</t>
  </si>
  <si>
    <t>D3</t>
  </si>
  <si>
    <t>Provozní osvětlení</t>
  </si>
  <si>
    <t>103</t>
  </si>
  <si>
    <t>Proudový chránič s.1</t>
  </si>
  <si>
    <t>Proudový chránič s jističem 10A, rozměry 2 DIN, jmenovité napětí 230/400V, Charakteristika B, Jmenovitý reziduální proud 0,03A.</t>
  </si>
  <si>
    <t>104</t>
  </si>
  <si>
    <t>105</t>
  </si>
  <si>
    <t>Provozní světlo na s</t>
  </si>
  <si>
    <t>LED svítidlo určené pro montáž do kazetových podhledů i na strop. Kryt z velice kvalitního optického materiálu, který zajišťuje omezení jasu svítidla L&lt;1000 cd/m2 nad 65°. Svítidlo tak poskytuje optimální distribuci světla a zábranu oslnění v souladu s pl</t>
  </si>
  <si>
    <t>LED svítidlo určené pro montáž do kazetových podhledů i na strop. Kryt z velice kvalitního optického materiálu, který zajišťuje omezení jasu svítidla L&lt;1000 cd/m2 nad 65°. Svítidlo tak poskytuje optimální distribuci světla a zábranu oslnění v souladu s platnou normou pro osvětlení kanceláří a učeben. Teplota chromatičnosti 4000K, napájení 230V/50Hz, 63W, maximální svítivost 425 cd/klm, světelný tok 6500 lm, činitel podání barev 80, elektronický předřadník, krytí IP40, rozměry 620x620x60mm. Barva bílá. Včetně podružného materiálu.</t>
  </si>
  <si>
    <t>106</t>
  </si>
  <si>
    <t>Instalace.15</t>
  </si>
  <si>
    <t>Instalace provozního světla</t>
  </si>
  <si>
    <t>107</t>
  </si>
  <si>
    <t>Dvojvypínač</t>
  </si>
  <si>
    <t>Přístroj spínače 1/0+1/0 tlačítko dvojité</t>
  </si>
  <si>
    <t>108</t>
  </si>
  <si>
    <t>Instalace.16</t>
  </si>
  <si>
    <t>Instalace spínače</t>
  </si>
  <si>
    <t>109</t>
  </si>
  <si>
    <t>Rámeček.2</t>
  </si>
  <si>
    <t>Rámeček 2-násobný bílý</t>
  </si>
  <si>
    <t>110</t>
  </si>
  <si>
    <t>111</t>
  </si>
  <si>
    <t>CYKY-J 3x1,5mm</t>
  </si>
  <si>
    <t>Silový kabel CYKY-J 3x1,5mm</t>
  </si>
  <si>
    <t>112</t>
  </si>
  <si>
    <t>D7</t>
  </si>
  <si>
    <t>Stínící technika</t>
  </si>
  <si>
    <t>152</t>
  </si>
  <si>
    <t>Látková roleta</t>
  </si>
  <si>
    <t>Látková roleta: látka blackout zatemňovací v provedení bez vodících lišt a bez kazety, ovládání motorické 230V, koncové spínače, rozměry látky 260x280cm. Přesný rozměr bude určen po zaměření dodavatelem. Cena včetně dopravy, instalace.</t>
  </si>
  <si>
    <t>356511663</t>
  </si>
  <si>
    <t>153</t>
  </si>
  <si>
    <t>Motor 230V</t>
  </si>
  <si>
    <t>Motor 230V pro rolety s nastavitelnými koncovými spínači. Cena včetně dopravy, instalace.</t>
  </si>
  <si>
    <t>-1891802863</t>
  </si>
  <si>
    <t>155</t>
  </si>
  <si>
    <t>Ovládací tlačítko</t>
  </si>
  <si>
    <t>Ovládací tlačítko- tlačítko s ergonomií ovládání rolet - dvojité pro dvě rolety. Cena včetně dopravy, instalace.</t>
  </si>
  <si>
    <t>-884356436</t>
  </si>
  <si>
    <t>154</t>
  </si>
  <si>
    <t>Releový modul</t>
  </si>
  <si>
    <t>Vícenásobné relé pro ovládání dvou motorů jedním spínačem, včetně instalační krabičky. Cena včetně dopravy, instalace.</t>
  </si>
  <si>
    <t>729663605</t>
  </si>
  <si>
    <t>II - přírodopis</t>
  </si>
  <si>
    <t>2a - přírodopis út</t>
  </si>
  <si>
    <t>01 - přírodopis_stavební</t>
  </si>
  <si>
    <t>952901104</t>
  </si>
  <si>
    <t>Čištění budov omytí jednoduchých oken nebo balkonových dveří plochy přes 2,5m2</t>
  </si>
  <si>
    <t>Čištění budov při provádění oprav a udržovacích prací oken nebo balkonových dveří jednoduchých omytím, plochy do přes 2,5 m2</t>
  </si>
  <si>
    <t>286191120</t>
  </si>
  <si>
    <t>ochranná hadice (husí krk) modrá R985B 30 modrá</t>
  </si>
  <si>
    <t>985146328</t>
  </si>
  <si>
    <t>trubky z ostatních plastů pro systém GIACOTHERM ochranná hadice (husí krk) R985B 30  modrá</t>
  </si>
  <si>
    <t>Poznámka k položce:
kód výrobku: R985BY002</t>
  </si>
  <si>
    <t>-1116711448</t>
  </si>
  <si>
    <t>Instalatérské práce</t>
  </si>
  <si>
    <t>Instalatérské práce spojené se zaslepením stávajícího přívodu odpadu a vody pro nově neosazené umyvadlo.</t>
  </si>
  <si>
    <t>139</t>
  </si>
  <si>
    <t>1120318145</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</si>
  <si>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</si>
  <si>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</si>
  <si>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72896713</t>
  </si>
  <si>
    <t>67</t>
  </si>
  <si>
    <t>Instalace.11</t>
  </si>
  <si>
    <t>Instalace.17</t>
  </si>
  <si>
    <t>113</t>
  </si>
  <si>
    <t>140</t>
  </si>
  <si>
    <t>Látková roleta: látka blackout zatemňovací v provedení bez vodících lišt a bez kazety, ovládání motorické 230V, koncové spínače, rozměry látky 254x280cm. Přesný rozměr bude určen po zaměření dodavatelem. Cena včetně dopravy, instalace.</t>
  </si>
  <si>
    <t>207961119</t>
  </si>
  <si>
    <t>141</t>
  </si>
  <si>
    <t>398648642</t>
  </si>
  <si>
    <t>143</t>
  </si>
  <si>
    <t>1199260454</t>
  </si>
  <si>
    <t>142</t>
  </si>
  <si>
    <t>-432283276</t>
  </si>
  <si>
    <t>III - zeměpis</t>
  </si>
  <si>
    <t>3a - zeměpis út</t>
  </si>
  <si>
    <t>340239235</t>
  </si>
  <si>
    <t>Zazdívka otvorů pl do 4 m2 v příčkách nebo stěnách z příčkovek Ytong tl 150 mm</t>
  </si>
  <si>
    <t>612335301</t>
  </si>
  <si>
    <t>Cementová hladká omítka ostění nebo nadpraží</t>
  </si>
  <si>
    <t>968072455</t>
  </si>
  <si>
    <t>Vybourání kovových dveřních zárubní pl do 2 m2</t>
  </si>
  <si>
    <t>01 - zěměpis_stavební</t>
  </si>
  <si>
    <t>-1168638592</t>
  </si>
  <si>
    <t>-2115568169</t>
  </si>
  <si>
    <t>134</t>
  </si>
  <si>
    <t>1510817050</t>
  </si>
  <si>
    <t>-853182944</t>
  </si>
  <si>
    <t>68</t>
  </si>
  <si>
    <t>69</t>
  </si>
  <si>
    <t>70</t>
  </si>
  <si>
    <t>71</t>
  </si>
  <si>
    <t>72</t>
  </si>
  <si>
    <t>73</t>
  </si>
  <si>
    <t>74</t>
  </si>
  <si>
    <t>75</t>
  </si>
  <si>
    <t>Instalace.4</t>
  </si>
  <si>
    <t>76</t>
  </si>
  <si>
    <t>Instalace.5.1</t>
  </si>
  <si>
    <t>-1746225422</t>
  </si>
  <si>
    <t>135</t>
  </si>
  <si>
    <t>-1476215658</t>
  </si>
  <si>
    <t>136</t>
  </si>
  <si>
    <t>-728307600</t>
  </si>
  <si>
    <t>138</t>
  </si>
  <si>
    <t>-1222261251</t>
  </si>
  <si>
    <t>137</t>
  </si>
  <si>
    <t>125195312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</si>
  <si>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</si>
  <si>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</si>
  <si>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</si>
  <si>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</si>
  <si>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</si>
  <si>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</si>
  <si>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</si>
  <si>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</si>
  <si>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</si>
  <si>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</si>
  <si>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 Všechny sestavy jsou optimalizovány i pro tisk na formát A4 na výšku.</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</si>
  <si>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</si>
  <si>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</si>
  <si>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</si>
  <si>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</si>
  <si>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</si>
  <si>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</si>
  <si>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</si>
  <si>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</si>
  <si>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</si>
  <si>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</si>
  <si>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</si>
  <si>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</si>
  <si>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</si>
  <si>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</si>
  <si>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</si>
  <si>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</si>
  <si>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</si>
  <si>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</si>
  <si>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</si>
  <si>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</si>
  <si>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</si>
  <si>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</si>
  <si>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</si>
  <si>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</si>
  <si>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</si>
  <si>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</si>
  <si>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</si>
  <si>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</si>
  <si>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</si>
  <si>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</si>
  <si>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</si>
  <si>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</si>
  <si>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</si>
  <si>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</si>
  <si>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</si>
  <si>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</si>
  <si>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</si>
  <si>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</si>
  <si>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</si>
  <si>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</si>
  <si>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</si>
  <si>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</si>
  <si>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</si>
  <si>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</si>
  <si>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</si>
  <si>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 Hodnoty jsou ve výpočtech zaokrouhlovány na počet desetinných míst viditelných v jednotlivých polích.</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</si>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</sst>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0.00%;\-0.00%"/>
    <numFmt numFmtId="167" formatCode="dd\.mm\.yyyy"/>
    <numFmt numFmtId="168" formatCode="#,##0.00000;\-#,##0.00000"/>
    <numFmt numFmtId="169" formatCode="#,##0.000;\-#,##0.000"/>
  </numFmts>
  <fonts count="37">
    <font>
      <sz val="8"/>
      <name val="Trebuchet MS"/>
      <family val="2"/>
    </font>
    <font>
      <sz val="10"/>
      <name val="Arial"/>
      <family val="2"/>
    </font>
    <font>
      <sz val="8"/>
      <color indexed="43"/>
      <name val="Trebuchet MS"/>
      <family val="2"/>
    </font>
    <font>
      <sz val="8"/>
      <color indexed="48"/>
      <name val="Trebuchet MS"/>
      <family val="2"/>
    </font>
    <font>
      <b/>
      <sz val="16"/>
      <name val="Trebuchet MS"/>
      <family val="2"/>
    </font>
    <font>
      <b/>
      <sz val="12"/>
      <color indexed="55"/>
      <name val="Trebuchet MS"/>
      <family val="2"/>
    </font>
    <font>
      <sz val="9"/>
      <color indexed="55"/>
      <name val="Trebuchet MS"/>
      <family val="2"/>
    </font>
    <font>
      <sz val="9"/>
      <name val="Trebuchet MS"/>
      <family val="2"/>
    </font>
    <font>
      <b/>
      <sz val="8"/>
      <color indexed="55"/>
      <name val="Trebuchet MS"/>
      <family val="2"/>
    </font>
    <font>
      <b/>
      <sz val="12"/>
      <name val="Trebuchet MS"/>
      <family val="2"/>
    </font>
    <font>
      <b/>
      <sz val="10"/>
      <name val="Trebuchet MS"/>
      <family val="2"/>
    </font>
    <font>
      <sz val="8"/>
      <color indexed="55"/>
      <name val="Trebuchet MS"/>
      <family val="2"/>
    </font>
    <font>
      <b/>
      <sz val="9"/>
      <name val="Trebuchet MS"/>
      <family val="2"/>
    </font>
    <font>
      <sz val="12"/>
      <color indexed="55"/>
      <name val="Trebuchet MS"/>
      <family val="2"/>
    </font>
    <font>
      <b/>
      <sz val="12"/>
      <color indexed="16"/>
      <name val="Trebuchet MS"/>
      <family val="2"/>
    </font>
    <font>
      <sz val="12"/>
      <name val="Trebuchet MS"/>
      <family val="2"/>
    </font>
    <font>
      <sz val="11"/>
      <name val="Trebuchet MS"/>
      <family val="2"/>
    </font>
    <font>
      <b/>
      <sz val="11"/>
      <color indexed="56"/>
      <name val="Trebuchet MS"/>
      <family val="2"/>
    </font>
    <font>
      <sz val="11"/>
      <color indexed="56"/>
      <name val="Trebuchet MS"/>
      <family val="2"/>
    </font>
    <font>
      <b/>
      <sz val="11"/>
      <name val="Trebuchet MS"/>
      <family val="2"/>
    </font>
    <font>
      <sz val="11"/>
      <color indexed="55"/>
      <name val="Trebuchet MS"/>
      <family val="2"/>
    </font>
    <font>
      <sz val="10"/>
      <name val="Trebuchet MS"/>
      <family val="2"/>
    </font>
    <font>
      <sz val="10"/>
      <color indexed="56"/>
      <name val="Trebuchet MS"/>
      <family val="2"/>
    </font>
    <font>
      <sz val="10"/>
      <color indexed="55"/>
      <name val="Trebuchet MS"/>
      <family val="2"/>
    </font>
    <font>
      <sz val="12"/>
      <color indexed="56"/>
      <name val="Trebuchet MS"/>
      <family val="2"/>
    </font>
    <font>
      <sz val="8"/>
      <color indexed="16"/>
      <name val="Trebuchet MS"/>
      <family val="2"/>
    </font>
    <font>
      <b/>
      <sz val="8"/>
      <name val="Trebuchet MS"/>
      <family val="2"/>
    </font>
    <font>
      <sz val="8"/>
      <color indexed="56"/>
      <name val="Trebuchet MS"/>
      <family val="2"/>
    </font>
    <font>
      <sz val="7"/>
      <color indexed="55"/>
      <name val="Trebuchet MS"/>
      <family val="2"/>
    </font>
    <font>
      <sz val="7"/>
      <name val="Trebuchet MS"/>
      <family val="2"/>
    </font>
    <font>
      <i/>
      <sz val="8"/>
      <color indexed="12"/>
      <name val="Trebuchet MS"/>
      <family val="2"/>
    </font>
    <font>
      <i/>
      <sz val="7"/>
      <color indexed="55"/>
      <name val="Trebuchet MS"/>
      <family val="2"/>
    </font>
    <font>
      <sz val="10"/>
      <color indexed="16"/>
      <name val="Trebuchet MS"/>
      <family val="2"/>
    </font>
    <font>
      <i/>
      <sz val="9"/>
      <name val="Trebuchet MS"/>
      <family val="2"/>
    </font>
    <font>
      <u val="single"/>
      <sz val="8"/>
      <color theme="10"/>
      <name val="Trebuchet MS"/>
      <family val="2"/>
    </font>
    <font>
      <u val="single"/>
      <sz val="10"/>
      <color theme="10"/>
      <name val="Trebuchet MS"/>
      <family val="2"/>
    </font>
    <font>
      <sz val="18"/>
      <color theme="10"/>
      <name val="Wingdings 2"/>
      <family val="1"/>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36">
    <border>
      <left/>
      <right/>
      <top/>
      <bottom/>
      <diagonal/>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style="hair">
        <color indexed="55"/>
      </left>
      <right/>
      <top/>
      <bottom/>
    </border>
    <border>
      <left/>
      <right style="hair">
        <color indexed="55"/>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lignment/>
      <protection locked="0"/>
    </xf>
  </cellStyleXfs>
  <cellXfs count="277">
    <xf numFmtId="0" fontId="0" fillId="0" borderId="0" xfId="0" applyAlignment="1" applyProtection="1">
      <alignment vertical="top"/>
      <protection locked="0"/>
    </xf>
    <xf numFmtId="0" fontId="2" fillId="2" borderId="0" xfId="0" applyFont="1" applyFill="1" applyAlignment="1" applyProtection="1">
      <alignment horizontal="left" vertical="center"/>
      <protection/>
    </xf>
    <xf numFmtId="0" fontId="21" fillId="2" borderId="0" xfId="0" applyFont="1" applyFill="1" applyAlignment="1" applyProtection="1">
      <alignment horizontal="left" vertical="center"/>
      <protection/>
    </xf>
    <xf numFmtId="0" fontId="32" fillId="2" borderId="0" xfId="0" applyFont="1" applyFill="1" applyAlignment="1" applyProtection="1">
      <alignment horizontal="left" vertical="center"/>
      <protection/>
    </xf>
    <xf numFmtId="0" fontId="35" fillId="2" borderId="0" xfId="20" applyFont="1" applyFill="1" applyAlignment="1" applyProtection="1">
      <alignment horizontal="left" vertical="center"/>
      <protection/>
    </xf>
    <xf numFmtId="0" fontId="34" fillId="2" borderId="0" xfId="20" applyFill="1" applyAlignment="1" applyProtection="1">
      <alignment horizontal="left" vertical="top"/>
      <protection/>
    </xf>
    <xf numFmtId="0" fontId="0" fillId="2" borderId="0" xfId="0" applyFont="1" applyFill="1" applyAlignment="1" applyProtection="1">
      <alignment horizontal="left" vertical="top"/>
      <protection/>
    </xf>
    <xf numFmtId="0" fontId="0" fillId="2" borderId="0" xfId="0" applyFill="1" applyAlignment="1" applyProtection="1">
      <alignment horizontal="left" vertical="top"/>
      <protection/>
    </xf>
    <xf numFmtId="0" fontId="0" fillId="0" borderId="0" xfId="0" applyAlignment="1" applyProtection="1">
      <alignment horizontal="left" vertical="top"/>
      <protection/>
    </xf>
    <xf numFmtId="0" fontId="0"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0" fillId="0" borderId="1" xfId="0" applyBorder="1" applyAlignment="1" applyProtection="1">
      <alignment horizontal="left" vertical="top"/>
      <protection/>
    </xf>
    <xf numFmtId="0" fontId="0" fillId="0" borderId="2" xfId="0" applyBorder="1" applyAlignment="1" applyProtection="1">
      <alignment horizontal="left" vertical="top"/>
      <protection/>
    </xf>
    <xf numFmtId="0" fontId="0" fillId="0" borderId="3" xfId="0" applyBorder="1" applyAlignment="1" applyProtection="1">
      <alignment horizontal="left" vertical="top"/>
      <protection/>
    </xf>
    <xf numFmtId="0" fontId="0" fillId="0" borderId="4" xfId="0" applyBorder="1" applyAlignment="1" applyProtection="1">
      <alignment horizontal="left" vertical="top"/>
      <protection/>
    </xf>
    <xf numFmtId="0" fontId="4" fillId="0" borderId="0" xfId="0" applyFont="1" applyAlignment="1" applyProtection="1">
      <alignment horizontal="left" vertical="center"/>
      <protection/>
    </xf>
    <xf numFmtId="0" fontId="0" fillId="0" borderId="5" xfId="0" applyBorder="1" applyAlignment="1" applyProtection="1">
      <alignment horizontal="left" vertical="top"/>
      <protection/>
    </xf>
    <xf numFmtId="0" fontId="3"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0" fillId="0" borderId="6" xfId="0" applyBorder="1" applyAlignment="1" applyProtection="1">
      <alignment horizontal="left" vertical="top"/>
      <protection/>
    </xf>
    <xf numFmtId="0" fontId="0" fillId="0" borderId="4" xfId="0" applyBorder="1" applyAlignment="1" applyProtection="1">
      <alignment horizontal="left" vertical="center"/>
      <protection/>
    </xf>
    <xf numFmtId="0" fontId="10" fillId="0" borderId="7" xfId="0" applyFont="1" applyBorder="1" applyAlignment="1" applyProtection="1">
      <alignment horizontal="left" vertical="center"/>
      <protection/>
    </xf>
    <xf numFmtId="0" fontId="0" fillId="0" borderId="7" xfId="0" applyBorder="1" applyAlignment="1" applyProtection="1">
      <alignment horizontal="left" vertical="center"/>
      <protection/>
    </xf>
    <xf numFmtId="0" fontId="0" fillId="0" borderId="5"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4"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5" xfId="0" applyFont="1" applyBorder="1" applyAlignment="1" applyProtection="1">
      <alignment horizontal="left" vertical="center"/>
      <protection/>
    </xf>
    <xf numFmtId="0" fontId="0" fillId="3" borderId="0" xfId="0" applyFill="1" applyAlignment="1" applyProtection="1">
      <alignment horizontal="left" vertical="center"/>
      <protection/>
    </xf>
    <xf numFmtId="0" fontId="9" fillId="3" borderId="8" xfId="0" applyFont="1" applyFill="1" applyBorder="1" applyAlignment="1" applyProtection="1">
      <alignment horizontal="left" vertical="center"/>
      <protection/>
    </xf>
    <xf numFmtId="0" fontId="0" fillId="3" borderId="9" xfId="0" applyFill="1" applyBorder="1" applyAlignment="1" applyProtection="1">
      <alignment horizontal="left" vertical="center"/>
      <protection/>
    </xf>
    <xf numFmtId="0" fontId="9" fillId="3" borderId="9" xfId="0" applyFont="1" applyFill="1" applyBorder="1" applyAlignment="1" applyProtection="1">
      <alignment horizontal="center" vertical="center"/>
      <protection/>
    </xf>
    <xf numFmtId="39" fontId="9" fillId="3" borderId="9" xfId="0" applyNumberFormat="1" applyFont="1" applyFill="1" applyBorder="1" applyAlignment="1" applyProtection="1">
      <alignment horizontal="right" vertical="center"/>
      <protection/>
    </xf>
    <xf numFmtId="0" fontId="0" fillId="3" borderId="5" xfId="0" applyFill="1"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 xfId="0" applyBorder="1" applyAlignment="1" applyProtection="1">
      <alignment horizontal="left" vertical="center"/>
      <protection/>
    </xf>
    <xf numFmtId="0" fontId="0" fillId="0" borderId="2" xfId="0" applyBorder="1" applyAlignment="1" applyProtection="1">
      <alignment horizontal="left" vertical="center"/>
      <protection/>
    </xf>
    <xf numFmtId="0" fontId="7" fillId="0" borderId="4"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4" xfId="0" applyFont="1" applyBorder="1" applyAlignment="1" applyProtection="1">
      <alignment horizontal="left" vertical="center"/>
      <protection/>
    </xf>
    <xf numFmtId="0" fontId="12" fillId="0" borderId="0" xfId="0" applyFont="1" applyAlignment="1" applyProtection="1">
      <alignment horizontal="left" vertical="center"/>
      <protection/>
    </xf>
    <xf numFmtId="167" fontId="7" fillId="0" borderId="0" xfId="0" applyNumberFormat="1" applyFont="1" applyAlignment="1" applyProtection="1">
      <alignment horizontal="left" vertical="top"/>
      <protection/>
    </xf>
    <xf numFmtId="0" fontId="0" fillId="0" borderId="13" xfId="0" applyBorder="1" applyAlignment="1" applyProtection="1">
      <alignment horizontal="left" vertical="center"/>
      <protection/>
    </xf>
    <xf numFmtId="0" fontId="0" fillId="0" borderId="14"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0" fontId="7" fillId="3" borderId="17" xfId="0" applyFont="1" applyFill="1" applyBorder="1" applyAlignment="1" applyProtection="1">
      <alignment horizontal="center" vertical="center"/>
      <protection/>
    </xf>
    <xf numFmtId="0" fontId="6" fillId="0" borderId="18"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0" xfId="0" applyFont="1" applyBorder="1" applyAlignment="1" applyProtection="1">
      <alignment horizontal="center" vertical="center" wrapText="1"/>
      <protection/>
    </xf>
    <xf numFmtId="0" fontId="0" fillId="0" borderId="0" xfId="0" applyAlignment="1" applyProtection="1">
      <alignment horizontal="left" vertical="center"/>
      <protection/>
    </xf>
    <xf numFmtId="0" fontId="0" fillId="0" borderId="21" xfId="0" applyBorder="1" applyAlignment="1" applyProtection="1">
      <alignment horizontal="left" vertical="center"/>
      <protection/>
    </xf>
    <xf numFmtId="0" fontId="14" fillId="0" borderId="0" xfId="0" applyFont="1" applyAlignment="1" applyProtection="1">
      <alignment horizontal="left" vertical="center"/>
      <protection/>
    </xf>
    <xf numFmtId="39"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39" fontId="13" fillId="0" borderId="15" xfId="0" applyNumberFormat="1" applyFont="1" applyBorder="1" applyAlignment="1" applyProtection="1">
      <alignment horizontal="right" vertical="center"/>
      <protection/>
    </xf>
    <xf numFmtId="39" fontId="13" fillId="0" borderId="0" xfId="0" applyNumberFormat="1" applyFont="1" applyAlignment="1" applyProtection="1">
      <alignment horizontal="right" vertical="center"/>
      <protection/>
    </xf>
    <xf numFmtId="168" fontId="13" fillId="0" borderId="0" xfId="0" applyNumberFormat="1" applyFont="1" applyAlignment="1" applyProtection="1">
      <alignment horizontal="right" vertical="center"/>
      <protection/>
    </xf>
    <xf numFmtId="39" fontId="13" fillId="0" borderId="16" xfId="0" applyNumberFormat="1" applyFont="1" applyBorder="1" applyAlignment="1" applyProtection="1">
      <alignment horizontal="right" vertical="center"/>
      <protection/>
    </xf>
    <xf numFmtId="0" fontId="15"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16" fillId="0" borderId="4" xfId="0" applyFont="1" applyBorder="1" applyAlignment="1" applyProtection="1">
      <alignment horizontal="lef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center" vertical="center"/>
      <protection/>
    </xf>
    <xf numFmtId="39" fontId="20" fillId="0" borderId="15" xfId="0" applyNumberFormat="1" applyFont="1" applyBorder="1" applyAlignment="1" applyProtection="1">
      <alignment horizontal="right" vertical="center"/>
      <protection/>
    </xf>
    <xf numFmtId="39" fontId="20" fillId="0" borderId="0" xfId="0" applyNumberFormat="1" applyFont="1" applyAlignment="1" applyProtection="1">
      <alignment horizontal="right" vertical="center"/>
      <protection/>
    </xf>
    <xf numFmtId="168" fontId="20" fillId="0" borderId="0" xfId="0" applyNumberFormat="1" applyFont="1" applyAlignment="1" applyProtection="1">
      <alignment horizontal="right" vertical="center"/>
      <protection/>
    </xf>
    <xf numFmtId="39" fontId="20" fillId="0" borderId="16" xfId="0" applyNumberFormat="1" applyFont="1" applyBorder="1" applyAlignment="1" applyProtection="1">
      <alignment horizontal="right" vertical="center"/>
      <protection/>
    </xf>
    <xf numFmtId="0" fontId="36" fillId="0" borderId="0" xfId="20" applyFont="1" applyAlignment="1" applyProtection="1">
      <alignment horizontal="center" vertical="center"/>
      <protection/>
    </xf>
    <xf numFmtId="0" fontId="21" fillId="0" borderId="4" xfId="0" applyFont="1" applyBorder="1" applyAlignment="1" applyProtection="1">
      <alignment horizontal="left" vertical="center"/>
      <protection/>
    </xf>
    <xf numFmtId="0" fontId="22" fillId="0" borderId="0" xfId="0" applyFont="1" applyAlignment="1" applyProtection="1">
      <alignment horizontal="left" vertical="center"/>
      <protection/>
    </xf>
    <xf numFmtId="0" fontId="21" fillId="0" borderId="0" xfId="0" applyFont="1" applyAlignment="1" applyProtection="1">
      <alignment horizontal="center" vertical="center"/>
      <protection/>
    </xf>
    <xf numFmtId="39" fontId="23" fillId="0" borderId="15" xfId="0" applyNumberFormat="1" applyFont="1" applyBorder="1" applyAlignment="1" applyProtection="1">
      <alignment horizontal="right" vertical="center"/>
      <protection/>
    </xf>
    <xf numFmtId="39" fontId="23" fillId="0" borderId="0" xfId="0" applyNumberFormat="1" applyFont="1" applyAlignment="1" applyProtection="1">
      <alignment horizontal="right" vertical="center"/>
      <protection/>
    </xf>
    <xf numFmtId="168" fontId="23" fillId="0" borderId="0" xfId="0" applyNumberFormat="1" applyFont="1" applyAlignment="1" applyProtection="1">
      <alignment horizontal="right" vertical="center"/>
      <protection/>
    </xf>
    <xf numFmtId="39" fontId="23" fillId="0" borderId="16" xfId="0" applyNumberFormat="1" applyFont="1" applyBorder="1" applyAlignment="1" applyProtection="1">
      <alignment horizontal="right" vertical="center"/>
      <protection/>
    </xf>
    <xf numFmtId="0" fontId="21" fillId="0" borderId="0" xfId="0" applyFont="1" applyAlignment="1" applyProtection="1">
      <alignment horizontal="left" vertical="center"/>
      <protection/>
    </xf>
    <xf numFmtId="39" fontId="23" fillId="0" borderId="22" xfId="0" applyNumberFormat="1" applyFont="1" applyBorder="1" applyAlignment="1" applyProtection="1">
      <alignment horizontal="right" vertical="center"/>
      <protection/>
    </xf>
    <xf numFmtId="39" fontId="23" fillId="0" borderId="23" xfId="0" applyNumberFormat="1" applyFont="1" applyBorder="1" applyAlignment="1" applyProtection="1">
      <alignment horizontal="right" vertical="center"/>
      <protection/>
    </xf>
    <xf numFmtId="168" fontId="23" fillId="0" borderId="23" xfId="0" applyNumberFormat="1" applyFont="1" applyBorder="1" applyAlignment="1" applyProtection="1">
      <alignment horizontal="right" vertical="center"/>
      <protection/>
    </xf>
    <xf numFmtId="39" fontId="23" fillId="0" borderId="24" xfId="0" applyNumberFormat="1" applyFont="1" applyBorder="1" applyAlignment="1" applyProtection="1">
      <alignment horizontal="right" vertical="center"/>
      <protection/>
    </xf>
    <xf numFmtId="49" fontId="7" fillId="4" borderId="0" xfId="0" applyNumberFormat="1" applyFont="1" applyFill="1" applyAlignment="1" applyProtection="1">
      <alignment horizontal="left" vertical="top"/>
      <protection locked="0"/>
    </xf>
    <xf numFmtId="0" fontId="7" fillId="4" borderId="0" xfId="0" applyFont="1" applyFill="1" applyAlignment="1" applyProtection="1">
      <alignment horizontal="left" vertical="center"/>
      <protection locked="0"/>
    </xf>
    <xf numFmtId="0" fontId="0" fillId="0" borderId="0" xfId="0" applyFont="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5" xfId="0" applyBorder="1" applyAlignment="1" applyProtection="1">
      <alignment horizontal="left" vertical="center" wrapText="1"/>
      <protection/>
    </xf>
    <xf numFmtId="0" fontId="0" fillId="0" borderId="25" xfId="0" applyBorder="1" applyAlignment="1" applyProtection="1">
      <alignment horizontal="left" vertical="center"/>
      <protection/>
    </xf>
    <xf numFmtId="0" fontId="10" fillId="0" borderId="0" xfId="0" applyFont="1" applyAlignment="1" applyProtection="1">
      <alignment horizontal="left" vertical="center"/>
      <protection/>
    </xf>
    <xf numFmtId="39" fontId="11" fillId="0" borderId="0" xfId="0" applyNumberFormat="1" applyFont="1" applyAlignment="1" applyProtection="1">
      <alignment horizontal="right" vertical="center"/>
      <protection/>
    </xf>
    <xf numFmtId="166" fontId="11" fillId="0" borderId="0" xfId="0" applyNumberFormat="1" applyFont="1" applyAlignment="1" applyProtection="1">
      <alignment horizontal="right" vertical="center"/>
      <protection/>
    </xf>
    <xf numFmtId="0" fontId="9" fillId="3" borderId="9" xfId="0" applyFont="1" applyFill="1" applyBorder="1" applyAlignment="1" applyProtection="1">
      <alignment horizontal="right" vertical="center"/>
      <protection/>
    </xf>
    <xf numFmtId="0" fontId="0" fillId="3" borderId="26" xfId="0" applyFill="1" applyBorder="1" applyAlignment="1" applyProtection="1">
      <alignment horizontal="left" vertical="center"/>
      <protection/>
    </xf>
    <xf numFmtId="0" fontId="0" fillId="0" borderId="3" xfId="0" applyBorder="1" applyAlignment="1" applyProtection="1">
      <alignment horizontal="left" vertical="center"/>
      <protection/>
    </xf>
    <xf numFmtId="0" fontId="7" fillId="3" borderId="0" xfId="0" applyFont="1" applyFill="1" applyAlignment="1" applyProtection="1">
      <alignment horizontal="left" vertical="center"/>
      <protection/>
    </xf>
    <xf numFmtId="0" fontId="7" fillId="3" borderId="0" xfId="0" applyFont="1" applyFill="1" applyAlignment="1" applyProtection="1">
      <alignment horizontal="right" vertical="center"/>
      <protection/>
    </xf>
    <xf numFmtId="0" fontId="24" fillId="0" borderId="4" xfId="0" applyFont="1" applyBorder="1" applyAlignment="1" applyProtection="1">
      <alignment horizontal="left" vertical="center"/>
      <protection/>
    </xf>
    <xf numFmtId="0" fontId="24" fillId="0" borderId="23" xfId="0" applyFont="1" applyBorder="1" applyAlignment="1" applyProtection="1">
      <alignment horizontal="left" vertical="center"/>
      <protection/>
    </xf>
    <xf numFmtId="39" fontId="24" fillId="0" borderId="23" xfId="0" applyNumberFormat="1" applyFont="1" applyBorder="1" applyAlignment="1" applyProtection="1">
      <alignment horizontal="right" vertical="center"/>
      <protection/>
    </xf>
    <xf numFmtId="0" fontId="24" fillId="0" borderId="5" xfId="0" applyFont="1" applyBorder="1" applyAlignment="1" applyProtection="1">
      <alignment horizontal="left" vertical="center"/>
      <protection/>
    </xf>
    <xf numFmtId="0" fontId="22" fillId="0" borderId="4" xfId="0" applyFont="1" applyBorder="1" applyAlignment="1" applyProtection="1">
      <alignment horizontal="left" vertical="center"/>
      <protection/>
    </xf>
    <xf numFmtId="0" fontId="22" fillId="0" borderId="23" xfId="0" applyFont="1" applyBorder="1" applyAlignment="1" applyProtection="1">
      <alignment horizontal="left" vertical="center"/>
      <protection/>
    </xf>
    <xf numFmtId="39" fontId="22" fillId="0" borderId="23" xfId="0" applyNumberFormat="1" applyFont="1" applyBorder="1" applyAlignment="1" applyProtection="1">
      <alignment horizontal="right" vertical="center"/>
      <protection/>
    </xf>
    <xf numFmtId="0" fontId="22" fillId="0" borderId="5" xfId="0" applyFont="1" applyBorder="1" applyAlignment="1" applyProtection="1">
      <alignment horizontal="left" vertical="center"/>
      <protection/>
    </xf>
    <xf numFmtId="0" fontId="0" fillId="0" borderId="4" xfId="0" applyBorder="1" applyAlignment="1" applyProtection="1">
      <alignment horizontal="center" vertical="center" wrapText="1"/>
      <protection/>
    </xf>
    <xf numFmtId="0" fontId="7" fillId="3" borderId="18" xfId="0" applyFont="1" applyFill="1" applyBorder="1" applyAlignment="1" applyProtection="1">
      <alignment horizontal="center" vertical="center" wrapText="1"/>
      <protection/>
    </xf>
    <xf numFmtId="0" fontId="7" fillId="3" borderId="19" xfId="0" applyFont="1" applyFill="1" applyBorder="1" applyAlignment="1" applyProtection="1">
      <alignment horizontal="center" vertical="center" wrapText="1"/>
      <protection/>
    </xf>
    <xf numFmtId="0" fontId="7" fillId="3" borderId="2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39" fontId="14" fillId="0" borderId="0" xfId="0" applyNumberFormat="1" applyFont="1" applyAlignment="1" applyProtection="1">
      <alignment horizontal="right"/>
      <protection/>
    </xf>
    <xf numFmtId="168" fontId="25" fillId="0" borderId="13" xfId="0" applyNumberFormat="1" applyFont="1" applyBorder="1" applyAlignment="1" applyProtection="1">
      <alignment horizontal="right"/>
      <protection/>
    </xf>
    <xf numFmtId="168" fontId="25" fillId="0" borderId="14" xfId="0" applyNumberFormat="1" applyFont="1" applyBorder="1" applyAlignment="1" applyProtection="1">
      <alignment horizontal="right"/>
      <protection/>
    </xf>
    <xf numFmtId="39" fontId="26" fillId="0" borderId="0" xfId="0" applyNumberFormat="1" applyFont="1" applyAlignment="1" applyProtection="1">
      <alignment horizontal="right" vertical="center"/>
      <protection/>
    </xf>
    <xf numFmtId="0" fontId="27" fillId="0" borderId="4" xfId="0" applyFont="1" applyBorder="1" applyAlignment="1" applyProtection="1">
      <alignment horizontal="left"/>
      <protection/>
    </xf>
    <xf numFmtId="0" fontId="0" fillId="0" borderId="0" xfId="0" applyFont="1" applyAlignment="1" applyProtection="1">
      <alignment horizontal="left"/>
      <protection/>
    </xf>
    <xf numFmtId="0" fontId="27" fillId="0" borderId="0" xfId="0" applyFont="1" applyAlignment="1" applyProtection="1">
      <alignment horizontal="left"/>
      <protection/>
    </xf>
    <xf numFmtId="0" fontId="24" fillId="0" borderId="0" xfId="0" applyFont="1" applyAlignment="1" applyProtection="1">
      <alignment horizontal="left"/>
      <protection/>
    </xf>
    <xf numFmtId="39" fontId="24" fillId="0" borderId="0" xfId="0" applyNumberFormat="1" applyFont="1" applyAlignment="1" applyProtection="1">
      <alignment horizontal="right"/>
      <protection/>
    </xf>
    <xf numFmtId="0" fontId="27" fillId="0" borderId="15" xfId="0" applyFont="1" applyBorder="1" applyAlignment="1" applyProtection="1">
      <alignment horizontal="left"/>
      <protection/>
    </xf>
    <xf numFmtId="168" fontId="27" fillId="0" borderId="0" xfId="0" applyNumberFormat="1" applyFont="1" applyAlignment="1" applyProtection="1">
      <alignment horizontal="right"/>
      <protection/>
    </xf>
    <xf numFmtId="168" fontId="27" fillId="0" borderId="16" xfId="0" applyNumberFormat="1" applyFont="1" applyBorder="1" applyAlignment="1" applyProtection="1">
      <alignment horizontal="right"/>
      <protection/>
    </xf>
    <xf numFmtId="39" fontId="27" fillId="0" borderId="0" xfId="0" applyNumberFormat="1" applyFont="1" applyAlignment="1" applyProtection="1">
      <alignment horizontal="right" vertical="center"/>
      <protection/>
    </xf>
    <xf numFmtId="0" fontId="22" fillId="0" borderId="0" xfId="0" applyFont="1" applyAlignment="1" applyProtection="1">
      <alignment horizontal="left"/>
      <protection/>
    </xf>
    <xf numFmtId="39" fontId="22" fillId="0" borderId="0" xfId="0" applyNumberFormat="1" applyFont="1" applyAlignment="1" applyProtection="1">
      <alignment horizontal="righ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9" fontId="0" fillId="0" borderId="27" xfId="0" applyNumberFormat="1" applyFont="1" applyBorder="1" applyAlignment="1" applyProtection="1">
      <alignment horizontal="right" vertical="center"/>
      <protection/>
    </xf>
    <xf numFmtId="39" fontId="0" fillId="0" borderId="27" xfId="0" applyNumberFormat="1" applyFont="1" applyBorder="1" applyAlignment="1" applyProtection="1">
      <alignment horizontal="right" vertical="center"/>
      <protection/>
    </xf>
    <xf numFmtId="0" fontId="11" fillId="4" borderId="27" xfId="0" applyFont="1" applyFill="1" applyBorder="1" applyAlignment="1" applyProtection="1">
      <alignment horizontal="left" vertical="center" wrapText="1"/>
      <protection/>
    </xf>
    <xf numFmtId="0" fontId="11" fillId="0" borderId="0" xfId="0" applyFont="1" applyAlignment="1" applyProtection="1">
      <alignment horizontal="center" vertical="center" wrapText="1"/>
      <protection/>
    </xf>
    <xf numFmtId="168" fontId="11" fillId="0" borderId="0" xfId="0" applyNumberFormat="1" applyFont="1" applyAlignment="1" applyProtection="1">
      <alignment horizontal="right" vertical="center"/>
      <protection/>
    </xf>
    <xf numFmtId="168" fontId="11" fillId="0" borderId="16" xfId="0" applyNumberFormat="1" applyFont="1" applyBorder="1" applyAlignment="1" applyProtection="1">
      <alignment horizontal="right" vertical="center"/>
      <protection/>
    </xf>
    <xf numFmtId="39" fontId="0" fillId="0" borderId="0" xfId="0" applyNumberFormat="1" applyFont="1" applyAlignment="1" applyProtection="1">
      <alignment horizontal="righ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horizontal="left" vertical="center" wrapText="1"/>
      <protection/>
    </xf>
    <xf numFmtId="0" fontId="30" fillId="0" borderId="27" xfId="0" applyFont="1" applyBorder="1" applyAlignment="1" applyProtection="1">
      <alignment horizontal="center" vertical="center"/>
      <protection/>
    </xf>
    <xf numFmtId="49" fontId="30" fillId="0" borderId="27" xfId="0" applyNumberFormat="1" applyFont="1" applyBorder="1" applyAlignment="1" applyProtection="1">
      <alignment horizontal="left" vertical="center" wrapText="1"/>
      <protection/>
    </xf>
    <xf numFmtId="0" fontId="30" fillId="0" borderId="27" xfId="0" applyFont="1" applyBorder="1" applyAlignment="1" applyProtection="1">
      <alignment horizontal="left" vertical="center" wrapText="1"/>
      <protection/>
    </xf>
    <xf numFmtId="0" fontId="30" fillId="0" borderId="27" xfId="0" applyFont="1" applyBorder="1" applyAlignment="1" applyProtection="1">
      <alignment horizontal="center" vertical="center" wrapText="1"/>
      <protection/>
    </xf>
    <xf numFmtId="169" fontId="30" fillId="0" borderId="27" xfId="0" applyNumberFormat="1" applyFont="1" applyBorder="1" applyAlignment="1" applyProtection="1">
      <alignment horizontal="right" vertical="center"/>
      <protection/>
    </xf>
    <xf numFmtId="39" fontId="30" fillId="0" borderId="27" xfId="0" applyNumberFormat="1" applyFont="1" applyBorder="1" applyAlignment="1" applyProtection="1">
      <alignment horizontal="right" vertical="center"/>
      <protection/>
    </xf>
    <xf numFmtId="0" fontId="30" fillId="0" borderId="4" xfId="0" applyFont="1" applyBorder="1" applyAlignment="1" applyProtection="1">
      <alignment horizontal="left" vertical="center"/>
      <protection/>
    </xf>
    <xf numFmtId="0" fontId="30" fillId="4" borderId="27" xfId="0" applyFont="1" applyFill="1" applyBorder="1" applyAlignment="1" applyProtection="1">
      <alignment horizontal="left" vertical="center" wrapText="1"/>
      <protection/>
    </xf>
    <xf numFmtId="0" fontId="30" fillId="0" borderId="0" xfId="0" applyFont="1" applyAlignment="1" applyProtection="1">
      <alignment horizontal="center" vertical="center" wrapText="1"/>
      <protection/>
    </xf>
    <xf numFmtId="0" fontId="28" fillId="0" borderId="0" xfId="0" applyFont="1" applyAlignment="1" applyProtection="1">
      <alignment horizontal="left" vertical="center"/>
      <protection/>
    </xf>
    <xf numFmtId="0" fontId="31" fillId="0" borderId="0" xfId="0" applyFont="1" applyAlignment="1" applyProtection="1">
      <alignment horizontal="left" vertical="top" wrapText="1"/>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24" xfId="0" applyBorder="1" applyAlignment="1" applyProtection="1">
      <alignment horizontal="left" vertical="center"/>
      <protection/>
    </xf>
    <xf numFmtId="39" fontId="0" fillId="4" borderId="27" xfId="0" applyNumberFormat="1" applyFont="1" applyFill="1" applyBorder="1" applyAlignment="1" applyProtection="1">
      <alignment horizontal="right" vertical="center"/>
      <protection locked="0"/>
    </xf>
    <xf numFmtId="39" fontId="30" fillId="4" borderId="27" xfId="0" applyNumberFormat="1" applyFont="1" applyFill="1" applyBorder="1" applyAlignment="1" applyProtection="1">
      <alignment horizontal="right" vertical="center"/>
      <protection locked="0"/>
    </xf>
    <xf numFmtId="169" fontId="0" fillId="4" borderId="27" xfId="0" applyNumberFormat="1" applyFont="1" applyFill="1" applyBorder="1" applyAlignment="1" applyProtection="1">
      <alignment horizontal="right" vertical="center"/>
      <protection locked="0"/>
    </xf>
    <xf numFmtId="0" fontId="0" fillId="0" borderId="0" xfId="0" applyAlignment="1" applyProtection="1">
      <alignment vertical="top"/>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31"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19"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7" fillId="0" borderId="31" xfId="0" applyFont="1" applyBorder="1" applyAlignment="1" applyProtection="1">
      <alignment vertical="center" wrapText="1"/>
      <protection/>
    </xf>
    <xf numFmtId="0" fontId="7" fillId="0" borderId="0" xfId="0" applyFont="1" applyAlignment="1" applyProtection="1">
      <alignment vertical="center" wrapText="1"/>
      <protection/>
    </xf>
    <xf numFmtId="0" fontId="7" fillId="0" borderId="0" xfId="0" applyFont="1" applyAlignment="1" applyProtection="1">
      <alignment vertical="center"/>
      <protection/>
    </xf>
    <xf numFmtId="0" fontId="7" fillId="0" borderId="0" xfId="0" applyFont="1" applyAlignment="1" applyProtection="1">
      <alignment horizontal="left" vertical="center"/>
      <protection/>
    </xf>
    <xf numFmtId="49" fontId="7" fillId="0" borderId="0" xfId="0" applyNumberFormat="1" applyFont="1" applyAlignment="1" applyProtection="1">
      <alignment vertical="center" wrapText="1"/>
      <protection/>
    </xf>
    <xf numFmtId="0" fontId="0" fillId="0" borderId="33" xfId="0" applyFont="1" applyBorder="1" applyAlignment="1" applyProtection="1">
      <alignment vertical="center" wrapText="1"/>
      <protection/>
    </xf>
    <xf numFmtId="0" fontId="21" fillId="0" borderId="34"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0" xfId="0" applyFont="1" applyAlignment="1" applyProtection="1">
      <alignment vertical="top"/>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19"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19" fillId="0" borderId="34" xfId="0" applyFont="1" applyBorder="1" applyAlignment="1" applyProtection="1">
      <alignment horizontal="left" vertical="center"/>
      <protection/>
    </xf>
    <xf numFmtId="0" fontId="19" fillId="0" borderId="34" xfId="0" applyFont="1" applyBorder="1" applyAlignment="1" applyProtection="1">
      <alignment horizontal="center" vertical="center"/>
      <protection/>
    </xf>
    <xf numFmtId="0" fontId="16" fillId="0" borderId="34" xfId="0" applyFont="1" applyBorder="1" applyAlignment="1" applyProtection="1">
      <alignment horizontal="left" vertical="center"/>
      <protection/>
    </xf>
    <xf numFmtId="0" fontId="12" fillId="0" borderId="0" xfId="0" applyFont="1" applyAlignment="1" applyProtection="1">
      <alignment horizontal="left" vertical="center"/>
      <protection/>
    </xf>
    <xf numFmtId="0" fontId="7" fillId="0" borderId="0" xfId="0" applyFont="1" applyAlignment="1" applyProtection="1">
      <alignment horizontal="center" vertical="center"/>
      <protection/>
    </xf>
    <xf numFmtId="0" fontId="7" fillId="0" borderId="31" xfId="0" applyFont="1" applyBorder="1" applyAlignment="1" applyProtection="1">
      <alignment horizontal="left" vertical="center"/>
      <protection/>
    </xf>
    <xf numFmtId="0" fontId="0" fillId="0" borderId="33" xfId="0" applyFont="1" applyBorder="1" applyAlignment="1" applyProtection="1">
      <alignment horizontal="left" vertical="center"/>
      <protection/>
    </xf>
    <xf numFmtId="0" fontId="21"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21" fillId="0" borderId="0" xfId="0" applyFont="1" applyAlignment="1" applyProtection="1">
      <alignment horizontal="left" vertical="center"/>
      <protection/>
    </xf>
    <xf numFmtId="0" fontId="7" fillId="0" borderId="34" xfId="0" applyFont="1" applyBorder="1" applyAlignment="1" applyProtection="1">
      <alignment horizontal="left" vertical="center"/>
      <protection/>
    </xf>
    <xf numFmtId="0" fontId="0" fillId="0" borderId="0" xfId="0" applyFont="1" applyAlignment="1" applyProtection="1">
      <alignment horizontal="left" vertical="center" wrapText="1"/>
      <protection/>
    </xf>
    <xf numFmtId="0" fontId="7" fillId="0" borderId="0" xfId="0" applyFont="1" applyAlignment="1" applyProtection="1">
      <alignment horizontal="center" vertical="center" wrapText="1"/>
      <protection/>
    </xf>
    <xf numFmtId="0" fontId="0" fillId="0" borderId="28"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16" fillId="0" borderId="31" xfId="0" applyFont="1" applyBorder="1" applyAlignment="1" applyProtection="1">
      <alignment horizontal="left" vertical="center" wrapText="1"/>
      <protection/>
    </xf>
    <xf numFmtId="0" fontId="16" fillId="0" borderId="32" xfId="0" applyFont="1" applyBorder="1" applyAlignment="1" applyProtection="1">
      <alignment horizontal="left" vertical="center" wrapText="1"/>
      <protection/>
    </xf>
    <xf numFmtId="0" fontId="7" fillId="0" borderId="31" xfId="0" applyFont="1" applyBorder="1" applyAlignment="1" applyProtection="1">
      <alignment horizontal="left" vertical="center" wrapText="1"/>
      <protection/>
    </xf>
    <xf numFmtId="0" fontId="7" fillId="0" borderId="32" xfId="0" applyFont="1" applyBorder="1" applyAlignment="1" applyProtection="1">
      <alignment horizontal="left" vertical="center" wrapText="1"/>
      <protection/>
    </xf>
    <xf numFmtId="0" fontId="7" fillId="0" borderId="32" xfId="0" applyFont="1" applyBorder="1" applyAlignment="1" applyProtection="1">
      <alignment horizontal="left" vertical="center"/>
      <protection/>
    </xf>
    <xf numFmtId="0" fontId="7" fillId="0" borderId="33" xfId="0" applyFont="1" applyBorder="1" applyAlignment="1" applyProtection="1">
      <alignment horizontal="left" vertical="center" wrapText="1"/>
      <protection/>
    </xf>
    <xf numFmtId="0" fontId="7" fillId="0" borderId="34" xfId="0" applyFont="1" applyBorder="1" applyAlignment="1" applyProtection="1">
      <alignment horizontal="left" vertical="center" wrapText="1"/>
      <protection/>
    </xf>
    <xf numFmtId="0" fontId="7" fillId="0" borderId="35" xfId="0" applyFont="1" applyBorder="1" applyAlignment="1" applyProtection="1">
      <alignment horizontal="left" vertical="center" wrapText="1"/>
      <protection/>
    </xf>
    <xf numFmtId="0" fontId="7" fillId="0" borderId="0" xfId="0" applyFont="1" applyAlignment="1" applyProtection="1">
      <alignment horizontal="left" vertical="top"/>
      <protection/>
    </xf>
    <xf numFmtId="0" fontId="7" fillId="0" borderId="0" xfId="0" applyFont="1" applyAlignment="1" applyProtection="1">
      <alignment horizontal="center" vertical="top"/>
      <protection/>
    </xf>
    <xf numFmtId="0" fontId="7" fillId="0" borderId="33" xfId="0" applyFont="1" applyBorder="1" applyAlignment="1" applyProtection="1">
      <alignment horizontal="left" vertical="center"/>
      <protection/>
    </xf>
    <xf numFmtId="0" fontId="7" fillId="0" borderId="35" xfId="0" applyFont="1" applyBorder="1" applyAlignment="1" applyProtection="1">
      <alignment horizontal="left" vertical="center"/>
      <protection/>
    </xf>
    <xf numFmtId="0" fontId="16" fillId="0" borderId="0" xfId="0" applyFont="1" applyAlignment="1" applyProtection="1">
      <alignment vertical="center"/>
      <protection/>
    </xf>
    <xf numFmtId="0" fontId="19" fillId="0" borderId="0" xfId="0" applyFont="1" applyAlignment="1" applyProtection="1">
      <alignment vertical="center"/>
      <protection/>
    </xf>
    <xf numFmtId="0" fontId="16" fillId="0" borderId="34" xfId="0" applyFont="1" applyBorder="1" applyAlignment="1" applyProtection="1">
      <alignment vertical="center"/>
      <protection/>
    </xf>
    <xf numFmtId="0" fontId="19" fillId="0" borderId="34" xfId="0" applyFont="1" applyBorder="1" applyAlignment="1" applyProtection="1">
      <alignment vertical="center"/>
      <protection/>
    </xf>
    <xf numFmtId="0" fontId="19" fillId="0" borderId="34" xfId="0" applyFont="1" applyBorder="1" applyAlignment="1" applyProtection="1">
      <alignment horizontal="left"/>
      <protection/>
    </xf>
    <xf numFmtId="0" fontId="16" fillId="0" borderId="34" xfId="0" applyFont="1" applyBorder="1" applyAlignment="1" applyProtection="1">
      <alignment/>
      <protection/>
    </xf>
    <xf numFmtId="0" fontId="0" fillId="0" borderId="31" xfId="0" applyFont="1" applyBorder="1" applyAlignment="1" applyProtection="1">
      <alignment vertical="top"/>
      <protection/>
    </xf>
    <xf numFmtId="0" fontId="0" fillId="0" borderId="32" xfId="0" applyFont="1" applyBorder="1" applyAlignment="1" applyProtection="1">
      <alignment vertical="top"/>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top"/>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0" fillId="0" borderId="35" xfId="0" applyFont="1" applyBorder="1" applyAlignment="1" applyProtection="1">
      <alignment vertical="top"/>
      <protection/>
    </xf>
    <xf numFmtId="0" fontId="3" fillId="3" borderId="0" xfId="0" applyFont="1" applyFill="1" applyAlignment="1" applyProtection="1">
      <alignment horizontal="center" vertical="center"/>
      <protection/>
    </xf>
    <xf numFmtId="0" fontId="0" fillId="0" borderId="0" xfId="0" applyFont="1" applyAlignment="1" applyProtection="1">
      <alignment horizontal="left" vertical="top"/>
      <protection/>
    </xf>
    <xf numFmtId="39" fontId="22" fillId="0" borderId="0" xfId="0" applyNumberFormat="1" applyFont="1" applyAlignment="1" applyProtection="1">
      <alignment horizontal="right" vertical="center"/>
      <protection/>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xf>
    <xf numFmtId="39" fontId="18" fillId="0" borderId="0" xfId="0" applyNumberFormat="1" applyFont="1" applyAlignment="1" applyProtection="1">
      <alignment horizontal="right" vertical="center"/>
      <protection/>
    </xf>
    <xf numFmtId="0" fontId="18" fillId="0" borderId="0" xfId="0" applyFont="1" applyAlignment="1" applyProtection="1">
      <alignment horizontal="left" vertical="center"/>
      <protection/>
    </xf>
    <xf numFmtId="0" fontId="17" fillId="0" borderId="0" xfId="0" applyFont="1" applyAlignment="1" applyProtection="1">
      <alignment horizontal="left" vertical="center" wrapText="1"/>
      <protection/>
    </xf>
    <xf numFmtId="0" fontId="17" fillId="0" borderId="0" xfId="0" applyFont="1" applyAlignment="1" applyProtection="1">
      <alignment horizontal="left" vertical="center"/>
      <protection/>
    </xf>
    <xf numFmtId="0" fontId="7" fillId="3" borderId="8" xfId="0" applyFont="1" applyFill="1" applyBorder="1" applyAlignment="1" applyProtection="1">
      <alignment horizontal="center" vertical="center"/>
      <protection/>
    </xf>
    <xf numFmtId="0" fontId="0" fillId="3" borderId="9" xfId="0" applyFill="1" applyBorder="1" applyAlignment="1" applyProtection="1">
      <alignment horizontal="left" vertical="center"/>
      <protection/>
    </xf>
    <xf numFmtId="0" fontId="7" fillId="3" borderId="9" xfId="0" applyFont="1" applyFill="1" applyBorder="1" applyAlignment="1" applyProtection="1">
      <alignment horizontal="center" vertical="center"/>
      <protection/>
    </xf>
    <xf numFmtId="0" fontId="7" fillId="3" borderId="9" xfId="0" applyFont="1" applyFill="1" applyBorder="1" applyAlignment="1" applyProtection="1">
      <alignment horizontal="right" vertical="center"/>
      <protection/>
    </xf>
    <xf numFmtId="39"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 borderId="9" xfId="0" applyFont="1" applyFill="1" applyBorder="1" applyAlignment="1" applyProtection="1">
      <alignment horizontal="left" vertical="center"/>
      <protection/>
    </xf>
    <xf numFmtId="39" fontId="9" fillId="3" borderId="9" xfId="0" applyNumberFormat="1" applyFont="1" applyFill="1" applyBorder="1" applyAlignment="1" applyProtection="1">
      <alignment horizontal="right" vertical="center"/>
      <protection/>
    </xf>
    <xf numFmtId="0" fontId="0" fillId="3" borderId="17"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0" fillId="0" borderId="0" xfId="0" applyFont="1" applyAlignment="1" applyProtection="1">
      <alignment horizontal="left" vertical="center"/>
      <protection/>
    </xf>
    <xf numFmtId="167" fontId="7" fillId="0" borderId="0" xfId="0" applyNumberFormat="1" applyFont="1" applyAlignment="1" applyProtection="1">
      <alignment horizontal="left" vertical="top"/>
      <protection/>
    </xf>
    <xf numFmtId="0" fontId="7" fillId="0" borderId="0" xfId="0" applyFont="1" applyAlignment="1" applyProtection="1">
      <alignment horizontal="left" vertical="center"/>
      <protection/>
    </xf>
    <xf numFmtId="0" fontId="13" fillId="0" borderId="21" xfId="0" applyFont="1" applyBorder="1" applyAlignment="1" applyProtection="1">
      <alignment horizontal="center" vertical="center"/>
      <protection/>
    </xf>
    <xf numFmtId="0" fontId="0" fillId="0" borderId="13" xfId="0" applyBorder="1" applyAlignment="1" applyProtection="1">
      <alignment horizontal="left" vertical="center"/>
      <protection/>
    </xf>
    <xf numFmtId="0" fontId="0" fillId="0" borderId="15" xfId="0" applyBorder="1" applyAlignment="1" applyProtection="1">
      <alignment horizontal="left" vertical="center"/>
      <protection/>
    </xf>
    <xf numFmtId="166"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39" fontId="8" fillId="0" borderId="0" xfId="0" applyNumberFormat="1" applyFont="1" applyAlignment="1" applyProtection="1">
      <alignment horizontal="right" vertical="center"/>
      <protection/>
    </xf>
    <xf numFmtId="0" fontId="8" fillId="0" borderId="0" xfId="0" applyFont="1" applyAlignment="1" applyProtection="1">
      <alignment horizontal="left" vertical="top" wrapText="1"/>
      <protection/>
    </xf>
    <xf numFmtId="0" fontId="9" fillId="0" borderId="0" xfId="0" applyFont="1" applyAlignment="1" applyProtection="1">
      <alignment horizontal="left" vertical="top" wrapText="1"/>
      <protection/>
    </xf>
    <xf numFmtId="49" fontId="7" fillId="4" borderId="0" xfId="0" applyNumberFormat="1" applyFont="1" applyFill="1" applyAlignment="1" applyProtection="1">
      <alignment horizontal="left" vertical="top"/>
      <protection locked="0"/>
    </xf>
    <xf numFmtId="0" fontId="0" fillId="0" borderId="0" xfId="0" applyFont="1" applyAlignment="1" applyProtection="1">
      <alignment horizontal="left" vertical="top"/>
      <protection locked="0"/>
    </xf>
    <xf numFmtId="0" fontId="7" fillId="0" borderId="0" xfId="0" applyFont="1" applyAlignment="1" applyProtection="1">
      <alignment horizontal="left" vertical="center" wrapText="1"/>
      <protection/>
    </xf>
    <xf numFmtId="39" fontId="10" fillId="0" borderId="7" xfId="0" applyNumberFormat="1" applyFont="1" applyBorder="1" applyAlignment="1" applyProtection="1">
      <alignment horizontal="right" vertical="center"/>
      <protection/>
    </xf>
    <xf numFmtId="0" fontId="0" fillId="0" borderId="7" xfId="0" applyBorder="1" applyAlignment="1" applyProtection="1">
      <alignment horizontal="left" vertical="center"/>
      <protection/>
    </xf>
    <xf numFmtId="0" fontId="11" fillId="0" borderId="0" xfId="0" applyFont="1" applyAlignment="1" applyProtection="1">
      <alignment horizontal="right" vertical="center"/>
      <protection/>
    </xf>
    <xf numFmtId="0" fontId="35" fillId="2" borderId="0" xfId="20" applyFont="1" applyFill="1" applyAlignment="1" applyProtection="1">
      <alignment horizontal="left" vertical="center"/>
      <protection/>
    </xf>
    <xf numFmtId="0" fontId="6"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7"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4" fillId="0" borderId="0" xfId="0" applyFont="1" applyAlignment="1" applyProtection="1">
      <alignment horizontal="center" vertical="center" wrapText="1"/>
      <protection/>
    </xf>
    <xf numFmtId="0" fontId="19" fillId="0" borderId="34" xfId="0" applyFont="1" applyBorder="1" applyAlignment="1" applyProtection="1">
      <alignment horizontal="left"/>
      <protection/>
    </xf>
    <xf numFmtId="0" fontId="7" fillId="0" borderId="0" xfId="0" applyFont="1" applyAlignment="1" applyProtection="1">
      <alignment horizontal="left" vertical="center" wrapText="1"/>
      <protection/>
    </xf>
    <xf numFmtId="0" fontId="4" fillId="0" borderId="0" xfId="0" applyFont="1" applyAlignment="1" applyProtection="1">
      <alignment horizontal="center" vertical="center"/>
      <protection/>
    </xf>
    <xf numFmtId="49" fontId="7" fillId="0" borderId="0" xfId="0" applyNumberFormat="1" applyFont="1" applyAlignment="1" applyProtection="1">
      <alignment horizontal="left" vertical="center" wrapText="1"/>
      <protection/>
    </xf>
    <xf numFmtId="0" fontId="19" fillId="0" borderId="34" xfId="0" applyFont="1" applyBorder="1" applyAlignment="1" applyProtection="1">
      <alignment horizontal="left" wrapText="1"/>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028" name="Obrázek 2" descr="C:\KROSplusData\System\Temp\rad84140.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2061" name="Obrázek 2" descr="C:\KROSplusData\System\Temp\rad59D16.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3085" name="Obrázek 2" descr="C:\KROSplusData\System\Temp\radF5FBA.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4109" name="Obrázek 2" descr="C:\KROSplusData\System\Temp\radA75DD.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5133" name="Obrázek 2" descr="C:\KROSplusData\System\Temp\rad3548D.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6157" name="Obrázek 2" descr="C:\KROSplusData\System\Temp\rad96A52.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7181" name="Obrázek 2" descr="C:\KROSplusData\System\Temp\rad55727.tmp">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0" y="0"/>
          <a:ext cx="7334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2"/>
  <sheetViews>
    <sheetView showGridLines="0" tabSelected="1" workbookViewId="0" topLeftCell="A1">
      <pane ySplit="1" topLeftCell="A5" activePane="bottomLeft" state="frozen"/>
      <selection pane="bottomLeft" activeCell="AN18" sqref="AN18"/>
    </sheetView>
  </sheetViews>
  <sheetFormatPr defaultColWidth="10.66015625" defaultRowHeight="14.25" customHeight="1"/>
  <cols>
    <col min="1" max="1" width="8.33203125" style="8" customWidth="1"/>
    <col min="2" max="2" width="1.66796875" style="8" customWidth="1"/>
    <col min="3" max="3" width="4.16015625" style="8" customWidth="1"/>
    <col min="4" max="33" width="2.5" style="8" customWidth="1"/>
    <col min="34" max="34" width="3.33203125" style="8" customWidth="1"/>
    <col min="35" max="35" width="31.66015625" style="8" customWidth="1"/>
    <col min="36" max="37" width="2.5" style="8" customWidth="1"/>
    <col min="38" max="38" width="8.33203125" style="8" customWidth="1"/>
    <col min="39" max="39" width="3.33203125" style="8" customWidth="1"/>
    <col min="40" max="40" width="13.33203125" style="8" customWidth="1"/>
    <col min="41" max="41" width="7.5" style="8" customWidth="1"/>
    <col min="42" max="42" width="4.16015625" style="8" customWidth="1"/>
    <col min="43" max="43" width="15.66015625" style="8" customWidth="1"/>
    <col min="44" max="44" width="13.66015625" style="8" customWidth="1"/>
    <col min="45" max="46" width="25.83203125" style="8" hidden="1" customWidth="1"/>
    <col min="47" max="47" width="25" style="8" hidden="1" customWidth="1"/>
    <col min="48" max="52" width="21.66015625" style="8" hidden="1" customWidth="1"/>
    <col min="53" max="53" width="19.16015625" style="8" hidden="1" customWidth="1"/>
    <col min="54" max="54" width="25" style="8" hidden="1" customWidth="1"/>
    <col min="55" max="56" width="19.16015625" style="8" hidden="1" customWidth="1"/>
    <col min="57" max="57" width="66.5" style="8" customWidth="1"/>
    <col min="58" max="70" width="10.66015625" style="9" customWidth="1"/>
    <col min="71" max="91" width="10.66015625" style="8" hidden="1" customWidth="1"/>
    <col min="92" max="16384" width="10.66015625" style="9" customWidth="1"/>
  </cols>
  <sheetData>
    <row r="1" spans="1:256" s="7" customFormat="1" ht="22.5" customHeight="1">
      <c r="A1" s="1" t="s">
        <v>0</v>
      </c>
      <c r="B1" s="2"/>
      <c r="C1" s="2"/>
      <c r="D1" s="3" t="s">
        <v>1</v>
      </c>
      <c r="E1" s="2"/>
      <c r="F1" s="2"/>
      <c r="G1" s="2"/>
      <c r="H1" s="2"/>
      <c r="I1" s="2"/>
      <c r="J1" s="2"/>
      <c r="K1" s="4" t="s">
        <v>762</v>
      </c>
      <c r="L1" s="4"/>
      <c r="M1" s="4"/>
      <c r="N1" s="4"/>
      <c r="O1" s="4"/>
      <c r="P1" s="4"/>
      <c r="Q1" s="4"/>
      <c r="R1" s="4"/>
      <c r="S1" s="4"/>
      <c r="T1" s="2"/>
      <c r="U1" s="2"/>
      <c r="V1" s="2"/>
      <c r="W1" s="4" t="s">
        <v>763</v>
      </c>
      <c r="X1" s="4"/>
      <c r="Y1" s="4"/>
      <c r="Z1" s="4"/>
      <c r="AA1" s="4"/>
      <c r="AB1" s="4"/>
      <c r="AC1" s="4"/>
      <c r="AD1" s="4"/>
      <c r="AE1" s="4"/>
      <c r="AF1" s="4"/>
      <c r="AG1" s="4"/>
      <c r="AH1" s="4"/>
      <c r="AI1" s="5"/>
      <c r="AJ1" s="6"/>
      <c r="AK1" s="6"/>
      <c r="AL1" s="6"/>
      <c r="AM1" s="6"/>
      <c r="AN1" s="6"/>
      <c r="AO1" s="6"/>
      <c r="AP1" s="6"/>
      <c r="AQ1" s="6"/>
      <c r="AR1" s="6"/>
      <c r="AS1" s="6"/>
      <c r="AT1" s="6"/>
      <c r="AU1" s="6"/>
      <c r="AV1" s="6"/>
      <c r="AW1" s="6"/>
      <c r="AX1" s="6"/>
      <c r="AY1" s="6"/>
      <c r="AZ1" s="6"/>
      <c r="BA1" s="1" t="s">
        <v>2</v>
      </c>
      <c r="BB1" s="1" t="s">
        <v>3</v>
      </c>
      <c r="BC1" s="6"/>
      <c r="BD1" s="6"/>
      <c r="BE1" s="6"/>
      <c r="BF1" s="6"/>
      <c r="BG1" s="6"/>
      <c r="BH1" s="6"/>
      <c r="BI1" s="6"/>
      <c r="BJ1" s="6"/>
      <c r="BK1" s="6"/>
      <c r="BL1" s="6"/>
      <c r="BM1" s="6"/>
      <c r="BN1" s="6"/>
      <c r="BO1" s="6"/>
      <c r="BP1" s="6"/>
      <c r="BQ1" s="6"/>
      <c r="BR1" s="6"/>
      <c r="BS1" s="6"/>
      <c r="BT1" s="1" t="s">
        <v>4</v>
      </c>
      <c r="BU1" s="1" t="s">
        <v>4</v>
      </c>
      <c r="BV1" s="1" t="s">
        <v>5</v>
      </c>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72" s="8" customFormat="1" ht="37.5" customHeight="1">
      <c r="C2" s="8"/>
      <c r="AR2" s="230" t="s">
        <v>6</v>
      </c>
      <c r="AS2" s="231"/>
      <c r="AT2" s="231"/>
      <c r="AU2" s="231"/>
      <c r="AV2" s="231"/>
      <c r="AW2" s="231"/>
      <c r="AX2" s="231"/>
      <c r="AY2" s="231"/>
      <c r="AZ2" s="231"/>
      <c r="BA2" s="231"/>
      <c r="BB2" s="231"/>
      <c r="BC2" s="231"/>
      <c r="BD2" s="231"/>
      <c r="BE2" s="231"/>
      <c r="BS2" s="10" t="s">
        <v>7</v>
      </c>
      <c r="BT2" s="10" t="s">
        <v>8</v>
      </c>
    </row>
    <row r="3" spans="2:72" s="8" customFormat="1" ht="7.5" customHeight="1">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3"/>
      <c r="BS3" s="10" t="s">
        <v>7</v>
      </c>
      <c r="BT3" s="10" t="s">
        <v>9</v>
      </c>
    </row>
    <row r="4" spans="2:71" s="8" customFormat="1" ht="37.5" customHeight="1">
      <c r="B4" s="14"/>
      <c r="D4" s="15" t="s">
        <v>10</v>
      </c>
      <c r="AQ4" s="16"/>
      <c r="AS4" s="17" t="s">
        <v>11</v>
      </c>
      <c r="BE4" s="18" t="s">
        <v>12</v>
      </c>
      <c r="BS4" s="10" t="s">
        <v>13</v>
      </c>
    </row>
    <row r="5" spans="2:71" s="8" customFormat="1" ht="15" customHeight="1">
      <c r="B5" s="14"/>
      <c r="D5" s="19" t="s">
        <v>14</v>
      </c>
      <c r="K5" s="251" t="s">
        <v>15</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Q5" s="16"/>
      <c r="BE5" s="258" t="s">
        <v>16</v>
      </c>
      <c r="BS5" s="10" t="s">
        <v>7</v>
      </c>
    </row>
    <row r="6" spans="2:71" s="8" customFormat="1" ht="37.5" customHeight="1">
      <c r="B6" s="14"/>
      <c r="D6" s="21" t="s">
        <v>17</v>
      </c>
      <c r="K6" s="259" t="s">
        <v>18</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Q6" s="16"/>
      <c r="BE6" s="231"/>
      <c r="BS6" s="10" t="s">
        <v>19</v>
      </c>
    </row>
    <row r="7" spans="2:71" s="8" customFormat="1" ht="15" customHeight="1">
      <c r="B7" s="14"/>
      <c r="D7" s="22" t="s">
        <v>20</v>
      </c>
      <c r="K7" s="20"/>
      <c r="AK7" s="22" t="s">
        <v>21</v>
      </c>
      <c r="AN7" s="20"/>
      <c r="AQ7" s="16"/>
      <c r="BE7" s="231"/>
      <c r="BS7" s="10" t="s">
        <v>22</v>
      </c>
    </row>
    <row r="8" spans="2:71" s="8" customFormat="1" ht="15" customHeight="1">
      <c r="B8" s="14"/>
      <c r="D8" s="22" t="s">
        <v>23</v>
      </c>
      <c r="K8" s="20" t="s">
        <v>24</v>
      </c>
      <c r="AK8" s="22" t="s">
        <v>25</v>
      </c>
      <c r="AN8" s="88" t="s">
        <v>26</v>
      </c>
      <c r="AQ8" s="16"/>
      <c r="BE8" s="231"/>
      <c r="BS8" s="10" t="s">
        <v>27</v>
      </c>
    </row>
    <row r="9" spans="2:71" s="8" customFormat="1" ht="15" customHeight="1">
      <c r="B9" s="14"/>
      <c r="AQ9" s="16"/>
      <c r="BE9" s="231"/>
      <c r="BS9" s="10" t="s">
        <v>28</v>
      </c>
    </row>
    <row r="10" spans="2:71" s="8" customFormat="1" ht="15" customHeight="1">
      <c r="B10" s="14"/>
      <c r="D10" s="22" t="s">
        <v>29</v>
      </c>
      <c r="AK10" s="22" t="s">
        <v>30</v>
      </c>
      <c r="AN10" s="20"/>
      <c r="AQ10" s="16"/>
      <c r="BE10" s="231"/>
      <c r="BS10" s="10" t="s">
        <v>19</v>
      </c>
    </row>
    <row r="11" spans="2:71" s="8" customFormat="1" ht="19.5" customHeight="1">
      <c r="B11" s="14"/>
      <c r="E11" s="20" t="s">
        <v>31</v>
      </c>
      <c r="AK11" s="22" t="s">
        <v>32</v>
      </c>
      <c r="AN11" s="20"/>
      <c r="AQ11" s="16"/>
      <c r="BE11" s="231"/>
      <c r="BS11" s="10" t="s">
        <v>19</v>
      </c>
    </row>
    <row r="12" spans="2:71" s="8" customFormat="1" ht="7.5" customHeight="1">
      <c r="B12" s="14"/>
      <c r="AQ12" s="16"/>
      <c r="BE12" s="231"/>
      <c r="BS12" s="10" t="s">
        <v>19</v>
      </c>
    </row>
    <row r="13" spans="2:71" s="8" customFormat="1" ht="15" customHeight="1">
      <c r="B13" s="14"/>
      <c r="D13" s="22" t="s">
        <v>33</v>
      </c>
      <c r="AK13" s="22" t="s">
        <v>30</v>
      </c>
      <c r="AN13" s="87" t="s">
        <v>34</v>
      </c>
      <c r="AQ13" s="16"/>
      <c r="BE13" s="231"/>
      <c r="BS13" s="10" t="s">
        <v>19</v>
      </c>
    </row>
    <row r="14" spans="2:71" s="8" customFormat="1" ht="15.75" customHeight="1">
      <c r="B14" s="14"/>
      <c r="E14" s="260" t="s">
        <v>34</v>
      </c>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2" t="s">
        <v>32</v>
      </c>
      <c r="AN14" s="87" t="s">
        <v>34</v>
      </c>
      <c r="AQ14" s="16"/>
      <c r="BE14" s="231"/>
      <c r="BS14" s="10" t="s">
        <v>19</v>
      </c>
    </row>
    <row r="15" spans="2:71" s="8" customFormat="1" ht="7.5" customHeight="1">
      <c r="B15" s="14"/>
      <c r="AQ15" s="16"/>
      <c r="BE15" s="231"/>
      <c r="BS15" s="10" t="s">
        <v>4</v>
      </c>
    </row>
    <row r="16" spans="2:71" s="8" customFormat="1" ht="15" customHeight="1">
      <c r="B16" s="14"/>
      <c r="D16" s="22" t="s">
        <v>35</v>
      </c>
      <c r="AK16" s="22" t="s">
        <v>30</v>
      </c>
      <c r="AN16" s="20"/>
      <c r="AQ16" s="16"/>
      <c r="BE16" s="231"/>
      <c r="BS16" s="10" t="s">
        <v>4</v>
      </c>
    </row>
    <row r="17" spans="2:71" s="8" customFormat="1" ht="19.5" customHeight="1">
      <c r="B17" s="14"/>
      <c r="E17" s="20" t="s">
        <v>31</v>
      </c>
      <c r="AK17" s="22" t="s">
        <v>32</v>
      </c>
      <c r="AN17" s="20"/>
      <c r="AQ17" s="16"/>
      <c r="BE17" s="231"/>
      <c r="BS17" s="10" t="s">
        <v>36</v>
      </c>
    </row>
    <row r="18" spans="2:71" s="8" customFormat="1" ht="7.5" customHeight="1">
      <c r="B18" s="14"/>
      <c r="AQ18" s="16"/>
      <c r="BE18" s="231"/>
      <c r="BS18" s="10" t="s">
        <v>7</v>
      </c>
    </row>
    <row r="19" spans="2:71" s="8" customFormat="1" ht="15" customHeight="1">
      <c r="B19" s="14"/>
      <c r="D19" s="22" t="s">
        <v>37</v>
      </c>
      <c r="AQ19" s="16"/>
      <c r="BE19" s="231"/>
      <c r="BS19" s="10" t="s">
        <v>7</v>
      </c>
    </row>
    <row r="20" spans="2:71" s="8" customFormat="1" ht="15.75" customHeight="1">
      <c r="B20" s="14"/>
      <c r="E20" s="262"/>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1"/>
      <c r="AM20" s="231"/>
      <c r="AN20" s="231"/>
      <c r="AQ20" s="16"/>
      <c r="BE20" s="231"/>
      <c r="BS20" s="10" t="s">
        <v>4</v>
      </c>
    </row>
    <row r="21" spans="2:57" s="8" customFormat="1" ht="7.5" customHeight="1">
      <c r="B21" s="14"/>
      <c r="AQ21" s="16"/>
      <c r="BE21" s="231"/>
    </row>
    <row r="22" spans="2:57" s="8" customFormat="1" ht="7.5" customHeight="1">
      <c r="B22" s="14"/>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Q22" s="16"/>
      <c r="BE22" s="231"/>
    </row>
    <row r="23" spans="2:57" s="10" customFormat="1" ht="27" customHeight="1">
      <c r="B23" s="24"/>
      <c r="D23" s="25" t="s">
        <v>38</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3">
        <f>ROUND($AG$51,2)</f>
        <v>0</v>
      </c>
      <c r="AL23" s="264"/>
      <c r="AM23" s="264"/>
      <c r="AN23" s="264"/>
      <c r="AO23" s="264"/>
      <c r="AQ23" s="27"/>
      <c r="BE23" s="249"/>
    </row>
    <row r="24" spans="2:57" s="10" customFormat="1" ht="7.5" customHeight="1">
      <c r="B24" s="24"/>
      <c r="AQ24" s="27"/>
      <c r="BE24" s="249"/>
    </row>
    <row r="25" spans="2:57" s="10" customFormat="1" ht="14.25" customHeight="1">
      <c r="B25" s="24"/>
      <c r="L25" s="265" t="s">
        <v>39</v>
      </c>
      <c r="M25" s="249"/>
      <c r="N25" s="249"/>
      <c r="O25" s="249"/>
      <c r="W25" s="265" t="s">
        <v>40</v>
      </c>
      <c r="X25" s="249"/>
      <c r="Y25" s="249"/>
      <c r="Z25" s="249"/>
      <c r="AA25" s="249"/>
      <c r="AB25" s="249"/>
      <c r="AC25" s="249"/>
      <c r="AD25" s="249"/>
      <c r="AE25" s="249"/>
      <c r="AK25" s="265" t="s">
        <v>41</v>
      </c>
      <c r="AL25" s="249"/>
      <c r="AM25" s="249"/>
      <c r="AN25" s="249"/>
      <c r="AO25" s="249"/>
      <c r="AQ25" s="27"/>
      <c r="BE25" s="249"/>
    </row>
    <row r="26" spans="2:57" s="10" customFormat="1" ht="15" customHeight="1">
      <c r="B26" s="29"/>
      <c r="D26" s="30" t="s">
        <v>42</v>
      </c>
      <c r="F26" s="30" t="s">
        <v>43</v>
      </c>
      <c r="L26" s="255">
        <v>0.21</v>
      </c>
      <c r="M26" s="256"/>
      <c r="N26" s="256"/>
      <c r="O26" s="256"/>
      <c r="W26" s="257">
        <f>ROUND($AZ$51,2)</f>
        <v>0</v>
      </c>
      <c r="X26" s="256"/>
      <c r="Y26" s="256"/>
      <c r="Z26" s="256"/>
      <c r="AA26" s="256"/>
      <c r="AB26" s="256"/>
      <c r="AC26" s="256"/>
      <c r="AD26" s="256"/>
      <c r="AE26" s="256"/>
      <c r="AK26" s="257">
        <f>ROUND($AV$51,2)</f>
        <v>0</v>
      </c>
      <c r="AL26" s="256"/>
      <c r="AM26" s="256"/>
      <c r="AN26" s="256"/>
      <c r="AO26" s="256"/>
      <c r="AQ26" s="31"/>
      <c r="BE26" s="256"/>
    </row>
    <row r="27" spans="2:57" s="10" customFormat="1" ht="15" customHeight="1">
      <c r="B27" s="29"/>
      <c r="F27" s="30" t="s">
        <v>44</v>
      </c>
      <c r="L27" s="255">
        <v>0.15</v>
      </c>
      <c r="M27" s="256"/>
      <c r="N27" s="256"/>
      <c r="O27" s="256"/>
      <c r="W27" s="257">
        <f>ROUND($BA$51,2)</f>
        <v>0</v>
      </c>
      <c r="X27" s="256"/>
      <c r="Y27" s="256"/>
      <c r="Z27" s="256"/>
      <c r="AA27" s="256"/>
      <c r="AB27" s="256"/>
      <c r="AC27" s="256"/>
      <c r="AD27" s="256"/>
      <c r="AE27" s="256"/>
      <c r="AK27" s="257">
        <f>ROUND($AW$51,2)</f>
        <v>0</v>
      </c>
      <c r="AL27" s="256"/>
      <c r="AM27" s="256"/>
      <c r="AN27" s="256"/>
      <c r="AO27" s="256"/>
      <c r="AQ27" s="31"/>
      <c r="BE27" s="256"/>
    </row>
    <row r="28" spans="2:57" s="10" customFormat="1" ht="15" customHeight="1" hidden="1">
      <c r="B28" s="29"/>
      <c r="F28" s="30" t="s">
        <v>45</v>
      </c>
      <c r="L28" s="255">
        <v>0.21</v>
      </c>
      <c r="M28" s="256"/>
      <c r="N28" s="256"/>
      <c r="O28" s="256"/>
      <c r="W28" s="257">
        <f>ROUND($BB$51,2)</f>
        <v>0</v>
      </c>
      <c r="X28" s="256"/>
      <c r="Y28" s="256"/>
      <c r="Z28" s="256"/>
      <c r="AA28" s="256"/>
      <c r="AB28" s="256"/>
      <c r="AC28" s="256"/>
      <c r="AD28" s="256"/>
      <c r="AE28" s="256"/>
      <c r="AK28" s="257">
        <v>0</v>
      </c>
      <c r="AL28" s="256"/>
      <c r="AM28" s="256"/>
      <c r="AN28" s="256"/>
      <c r="AO28" s="256"/>
      <c r="AQ28" s="31"/>
      <c r="BE28" s="256"/>
    </row>
    <row r="29" spans="2:57" s="10" customFormat="1" ht="15" customHeight="1" hidden="1">
      <c r="B29" s="29"/>
      <c r="F29" s="30" t="s">
        <v>46</v>
      </c>
      <c r="L29" s="255">
        <v>0.15</v>
      </c>
      <c r="M29" s="256"/>
      <c r="N29" s="256"/>
      <c r="O29" s="256"/>
      <c r="W29" s="257">
        <f>ROUND($BC$51,2)</f>
        <v>0</v>
      </c>
      <c r="X29" s="256"/>
      <c r="Y29" s="256"/>
      <c r="Z29" s="256"/>
      <c r="AA29" s="256"/>
      <c r="AB29" s="256"/>
      <c r="AC29" s="256"/>
      <c r="AD29" s="256"/>
      <c r="AE29" s="256"/>
      <c r="AK29" s="257">
        <v>0</v>
      </c>
      <c r="AL29" s="256"/>
      <c r="AM29" s="256"/>
      <c r="AN29" s="256"/>
      <c r="AO29" s="256"/>
      <c r="AQ29" s="31"/>
      <c r="BE29" s="256"/>
    </row>
    <row r="30" spans="2:57" s="10" customFormat="1" ht="15" customHeight="1" hidden="1">
      <c r="B30" s="29"/>
      <c r="F30" s="30" t="s">
        <v>47</v>
      </c>
      <c r="L30" s="255">
        <v>0</v>
      </c>
      <c r="M30" s="256"/>
      <c r="N30" s="256"/>
      <c r="O30" s="256"/>
      <c r="W30" s="257">
        <f>ROUND($BD$51,2)</f>
        <v>0</v>
      </c>
      <c r="X30" s="256"/>
      <c r="Y30" s="256"/>
      <c r="Z30" s="256"/>
      <c r="AA30" s="256"/>
      <c r="AB30" s="256"/>
      <c r="AC30" s="256"/>
      <c r="AD30" s="256"/>
      <c r="AE30" s="256"/>
      <c r="AK30" s="257">
        <v>0</v>
      </c>
      <c r="AL30" s="256"/>
      <c r="AM30" s="256"/>
      <c r="AN30" s="256"/>
      <c r="AO30" s="256"/>
      <c r="AQ30" s="31"/>
      <c r="BE30" s="256"/>
    </row>
    <row r="31" spans="2:57" s="10" customFormat="1" ht="7.5" customHeight="1">
      <c r="B31" s="24"/>
      <c r="AQ31" s="27"/>
      <c r="BE31" s="249"/>
    </row>
    <row r="32" spans="2:57" s="10" customFormat="1" ht="27" customHeight="1">
      <c r="B32" s="24"/>
      <c r="C32" s="32"/>
      <c r="D32" s="33" t="s">
        <v>48</v>
      </c>
      <c r="E32" s="34"/>
      <c r="F32" s="34"/>
      <c r="G32" s="34"/>
      <c r="H32" s="34"/>
      <c r="I32" s="34"/>
      <c r="J32" s="34"/>
      <c r="K32" s="34"/>
      <c r="L32" s="34"/>
      <c r="M32" s="34"/>
      <c r="N32" s="34"/>
      <c r="O32" s="34"/>
      <c r="P32" s="34"/>
      <c r="Q32" s="34"/>
      <c r="R32" s="34"/>
      <c r="S32" s="34"/>
      <c r="T32" s="35" t="s">
        <v>49</v>
      </c>
      <c r="U32" s="34"/>
      <c r="V32" s="34"/>
      <c r="W32" s="34"/>
      <c r="X32" s="245" t="s">
        <v>50</v>
      </c>
      <c r="Y32" s="240"/>
      <c r="Z32" s="240"/>
      <c r="AA32" s="240"/>
      <c r="AB32" s="240"/>
      <c r="AC32" s="34"/>
      <c r="AD32" s="34"/>
      <c r="AE32" s="34"/>
      <c r="AF32" s="34"/>
      <c r="AG32" s="34"/>
      <c r="AH32" s="34"/>
      <c r="AI32" s="34"/>
      <c r="AJ32" s="34"/>
      <c r="AK32" s="246">
        <f>ROUND(SUM($AK$23:$AK$30),2)</f>
        <v>0</v>
      </c>
      <c r="AL32" s="240"/>
      <c r="AM32" s="240"/>
      <c r="AN32" s="240"/>
      <c r="AO32" s="247"/>
      <c r="AP32" s="32"/>
      <c r="AQ32" s="37"/>
      <c r="BE32" s="249"/>
    </row>
    <row r="33" spans="2:43" s="10" customFormat="1" ht="7.5" customHeight="1">
      <c r="B33" s="24"/>
      <c r="AQ33" s="27"/>
    </row>
    <row r="34" spans="2:43" s="10"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10"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24"/>
    </row>
    <row r="39" spans="2:44" s="10" customFormat="1" ht="37.5" customHeight="1">
      <c r="B39" s="24"/>
      <c r="C39" s="15" t="s">
        <v>51</v>
      </c>
      <c r="AR39" s="24"/>
    </row>
    <row r="40" spans="2:44" s="10" customFormat="1" ht="7.5" customHeight="1">
      <c r="B40" s="24"/>
      <c r="AR40" s="24"/>
    </row>
    <row r="41" spans="2:44" s="20" customFormat="1" ht="15" customHeight="1">
      <c r="B41" s="43"/>
      <c r="C41" s="22" t="s">
        <v>14</v>
      </c>
      <c r="L41" s="20" t="str">
        <f>$K$5</f>
        <v>035_</v>
      </c>
      <c r="AR41" s="43"/>
    </row>
    <row r="42" spans="2:44" s="44" customFormat="1" ht="37.5" customHeight="1">
      <c r="B42" s="45"/>
      <c r="C42" s="44" t="s">
        <v>17</v>
      </c>
      <c r="L42" s="248" t="str">
        <f>$K$6</f>
        <v>ZŠ Březová, Děčín_3_Stavební</v>
      </c>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R42" s="45"/>
    </row>
    <row r="43" spans="2:44" s="10" customFormat="1" ht="7.5" customHeight="1">
      <c r="B43" s="24"/>
      <c r="AR43" s="24"/>
    </row>
    <row r="44" spans="2:44" s="10" customFormat="1" ht="15.75" customHeight="1">
      <c r="B44" s="24"/>
      <c r="C44" s="22" t="s">
        <v>23</v>
      </c>
      <c r="L44" s="46" t="str">
        <f>IF($K$8="","",$K$8)</f>
        <v>Děčín</v>
      </c>
      <c r="AI44" s="22" t="s">
        <v>25</v>
      </c>
      <c r="AM44" s="250" t="str">
        <f>IF($AN$8="","",$AN$8)</f>
        <v>27.01.2020</v>
      </c>
      <c r="AN44" s="249"/>
      <c r="AR44" s="24"/>
    </row>
    <row r="45" spans="2:44" s="10" customFormat="1" ht="7.5" customHeight="1">
      <c r="B45" s="24"/>
      <c r="AR45" s="24"/>
    </row>
    <row r="46" spans="2:56" s="10" customFormat="1" ht="18.75" customHeight="1">
      <c r="B46" s="24"/>
      <c r="C46" s="22" t="s">
        <v>29</v>
      </c>
      <c r="L46" s="20" t="str">
        <f>IF($E$11="","",$E$11)</f>
        <v xml:space="preserve"> </v>
      </c>
      <c r="AI46" s="22" t="s">
        <v>35</v>
      </c>
      <c r="AM46" s="251" t="str">
        <f>IF($E$17="","",$E$17)</f>
        <v xml:space="preserve"> </v>
      </c>
      <c r="AN46" s="249"/>
      <c r="AO46" s="249"/>
      <c r="AP46" s="249"/>
      <c r="AR46" s="24"/>
      <c r="AS46" s="252" t="s">
        <v>52</v>
      </c>
      <c r="AT46" s="253"/>
      <c r="AU46" s="48"/>
      <c r="AV46" s="48"/>
      <c r="AW46" s="48"/>
      <c r="AX46" s="48"/>
      <c r="AY46" s="48"/>
      <c r="AZ46" s="48"/>
      <c r="BA46" s="48"/>
      <c r="BB46" s="48"/>
      <c r="BC46" s="48"/>
      <c r="BD46" s="49"/>
    </row>
    <row r="47" spans="2:56" s="10" customFormat="1" ht="15.75" customHeight="1">
      <c r="B47" s="24"/>
      <c r="C47" s="22" t="s">
        <v>33</v>
      </c>
      <c r="L47" s="20" t="str">
        <f>IF($E$14="Vyplň údaj","",$E$14)</f>
        <v/>
      </c>
      <c r="AR47" s="24"/>
      <c r="AS47" s="254"/>
      <c r="AT47" s="249"/>
      <c r="BD47" s="51"/>
    </row>
    <row r="48" spans="2:56" s="10" customFormat="1" ht="12" customHeight="1">
      <c r="B48" s="24"/>
      <c r="AR48" s="24"/>
      <c r="AS48" s="254"/>
      <c r="AT48" s="249"/>
      <c r="BD48" s="51"/>
    </row>
    <row r="49" spans="2:57" s="10" customFormat="1" ht="30" customHeight="1">
      <c r="B49" s="24"/>
      <c r="C49" s="239" t="s">
        <v>53</v>
      </c>
      <c r="D49" s="240"/>
      <c r="E49" s="240"/>
      <c r="F49" s="240"/>
      <c r="G49" s="240"/>
      <c r="H49" s="34"/>
      <c r="I49" s="241" t="s">
        <v>54</v>
      </c>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2" t="s">
        <v>55</v>
      </c>
      <c r="AH49" s="240"/>
      <c r="AI49" s="240"/>
      <c r="AJ49" s="240"/>
      <c r="AK49" s="240"/>
      <c r="AL49" s="240"/>
      <c r="AM49" s="240"/>
      <c r="AN49" s="241" t="s">
        <v>56</v>
      </c>
      <c r="AO49" s="240"/>
      <c r="AP49" s="240"/>
      <c r="AQ49" s="52" t="s">
        <v>57</v>
      </c>
      <c r="AR49" s="24"/>
      <c r="AS49" s="53" t="s">
        <v>58</v>
      </c>
      <c r="AT49" s="54" t="s">
        <v>59</v>
      </c>
      <c r="AU49" s="54" t="s">
        <v>60</v>
      </c>
      <c r="AV49" s="54" t="s">
        <v>61</v>
      </c>
      <c r="AW49" s="54" t="s">
        <v>62</v>
      </c>
      <c r="AX49" s="54" t="s">
        <v>63</v>
      </c>
      <c r="AY49" s="54" t="s">
        <v>64</v>
      </c>
      <c r="AZ49" s="54" t="s">
        <v>65</v>
      </c>
      <c r="BA49" s="54" t="s">
        <v>66</v>
      </c>
      <c r="BB49" s="54" t="s">
        <v>67</v>
      </c>
      <c r="BC49" s="54" t="s">
        <v>68</v>
      </c>
      <c r="BD49" s="55" t="s">
        <v>69</v>
      </c>
      <c r="BE49" s="56"/>
    </row>
    <row r="50" spans="2:56" s="10" customFormat="1" ht="12" customHeight="1">
      <c r="B50" s="24"/>
      <c r="AR50" s="24"/>
      <c r="AS50" s="57"/>
      <c r="AT50" s="48"/>
      <c r="AU50" s="48"/>
      <c r="AV50" s="48"/>
      <c r="AW50" s="48"/>
      <c r="AX50" s="48"/>
      <c r="AY50" s="48"/>
      <c r="AZ50" s="48"/>
      <c r="BA50" s="48"/>
      <c r="BB50" s="48"/>
      <c r="BC50" s="48"/>
      <c r="BD50" s="49"/>
    </row>
    <row r="51" spans="2:76" s="44" customFormat="1" ht="33" customHeight="1">
      <c r="B51" s="45"/>
      <c r="C51" s="58" t="s">
        <v>70</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243">
        <f>ROUND($AG$52+$AG$55+$AG$58,2)</f>
        <v>0</v>
      </c>
      <c r="AH51" s="244"/>
      <c r="AI51" s="244"/>
      <c r="AJ51" s="244"/>
      <c r="AK51" s="244"/>
      <c r="AL51" s="244"/>
      <c r="AM51" s="244"/>
      <c r="AN51" s="243">
        <f>ROUND(SUM($AG$51,$AT$51),2)</f>
        <v>0</v>
      </c>
      <c r="AO51" s="244"/>
      <c r="AP51" s="244"/>
      <c r="AQ51" s="60"/>
      <c r="AR51" s="45"/>
      <c r="AS51" s="61">
        <f>ROUND($AS$52+$AS$55+$AS$58,2)</f>
        <v>0</v>
      </c>
      <c r="AT51" s="62">
        <f>ROUND(SUM($AV$51:$AW$51),2)</f>
        <v>0</v>
      </c>
      <c r="AU51" s="63">
        <f>ROUND($AU$52+$AU$55+$AU$58,5)</f>
        <v>0</v>
      </c>
      <c r="AV51" s="62">
        <f>ROUND($AZ$51*$L$26,2)</f>
        <v>0</v>
      </c>
      <c r="AW51" s="62">
        <f>ROUND($BA$51*$L$27,2)</f>
        <v>0</v>
      </c>
      <c r="AX51" s="62">
        <f>ROUND($BB$51*$L$26,2)</f>
        <v>0</v>
      </c>
      <c r="AY51" s="62">
        <f>ROUND($BC$51*$L$27,2)</f>
        <v>0</v>
      </c>
      <c r="AZ51" s="62">
        <f>ROUND($AZ$52+$AZ$55+$AZ$58,2)</f>
        <v>0</v>
      </c>
      <c r="BA51" s="62">
        <f>ROUND($BA$52+$BA$55+$BA$58,2)</f>
        <v>0</v>
      </c>
      <c r="BB51" s="62">
        <f>ROUND($BB$52+$BB$55+$BB$58,2)</f>
        <v>0</v>
      </c>
      <c r="BC51" s="62">
        <f>ROUND($BC$52+$BC$55+$BC$58,2)</f>
        <v>0</v>
      </c>
      <c r="BD51" s="64">
        <f>ROUND($BD$52+$BD$55+$BD$58,2)</f>
        <v>0</v>
      </c>
      <c r="BS51" s="44" t="s">
        <v>71</v>
      </c>
      <c r="BT51" s="44" t="s">
        <v>72</v>
      </c>
      <c r="BU51" s="65" t="s">
        <v>73</v>
      </c>
      <c r="BV51" s="44" t="s">
        <v>74</v>
      </c>
      <c r="BW51" s="44" t="s">
        <v>5</v>
      </c>
      <c r="BX51" s="44" t="s">
        <v>75</v>
      </c>
    </row>
    <row r="52" spans="2:91" s="66" customFormat="1" ht="28.5" customHeight="1">
      <c r="B52" s="67"/>
      <c r="C52" s="68"/>
      <c r="D52" s="237" t="s">
        <v>76</v>
      </c>
      <c r="E52" s="238"/>
      <c r="F52" s="238"/>
      <c r="G52" s="238"/>
      <c r="H52" s="238"/>
      <c r="I52" s="68"/>
      <c r="J52" s="237" t="s">
        <v>77</v>
      </c>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5">
        <f>ROUND(SUM($AG$53:$AG$54),2)</f>
        <v>0</v>
      </c>
      <c r="AH52" s="236"/>
      <c r="AI52" s="236"/>
      <c r="AJ52" s="236"/>
      <c r="AK52" s="236"/>
      <c r="AL52" s="236"/>
      <c r="AM52" s="236"/>
      <c r="AN52" s="235">
        <f>ROUND(SUM($AG$52,$AT$52),2)</f>
        <v>0</v>
      </c>
      <c r="AO52" s="236"/>
      <c r="AP52" s="236"/>
      <c r="AQ52" s="69" t="s">
        <v>78</v>
      </c>
      <c r="AR52" s="67"/>
      <c r="AS52" s="70">
        <f>ROUND(SUM($AS$53:$AS$54),2)</f>
        <v>0</v>
      </c>
      <c r="AT52" s="71">
        <f>ROUND(SUM($AV$52:$AW$52),2)</f>
        <v>0</v>
      </c>
      <c r="AU52" s="72">
        <f>ROUND(SUM($AU$53:$AU$54),5)</f>
        <v>0</v>
      </c>
      <c r="AV52" s="71">
        <f>ROUND($AZ$52*$L$26,2)</f>
        <v>0</v>
      </c>
      <c r="AW52" s="71">
        <f>ROUND($BA$52*$L$27,2)</f>
        <v>0</v>
      </c>
      <c r="AX52" s="71">
        <f>ROUND($BB$52*$L$26,2)</f>
        <v>0</v>
      </c>
      <c r="AY52" s="71">
        <f>ROUND($BC$52*$L$27,2)</f>
        <v>0</v>
      </c>
      <c r="AZ52" s="71">
        <f>ROUND(SUM($AZ$53:$AZ$54),2)</f>
        <v>0</v>
      </c>
      <c r="BA52" s="71">
        <f>ROUND(SUM($BA$53:$BA$54),2)</f>
        <v>0</v>
      </c>
      <c r="BB52" s="71">
        <f>ROUND(SUM($BB$53:$BB$54),2)</f>
        <v>0</v>
      </c>
      <c r="BC52" s="71">
        <f>ROUND(SUM($BC$53:$BC$54),2)</f>
        <v>0</v>
      </c>
      <c r="BD52" s="73">
        <f>ROUND(SUM($BD$53:$BD$54),2)</f>
        <v>0</v>
      </c>
      <c r="BS52" s="66" t="s">
        <v>71</v>
      </c>
      <c r="BT52" s="66" t="s">
        <v>22</v>
      </c>
      <c r="BU52" s="66" t="s">
        <v>73</v>
      </c>
      <c r="BV52" s="66" t="s">
        <v>74</v>
      </c>
      <c r="BW52" s="66" t="s">
        <v>79</v>
      </c>
      <c r="BX52" s="66" t="s">
        <v>5</v>
      </c>
      <c r="CM52" s="66" t="s">
        <v>80</v>
      </c>
    </row>
    <row r="53" spans="1:76" s="82" customFormat="1" ht="23.25" customHeight="1">
      <c r="A53" s="74" t="s">
        <v>764</v>
      </c>
      <c r="B53" s="75"/>
      <c r="C53" s="76"/>
      <c r="D53" s="76"/>
      <c r="E53" s="234" t="s">
        <v>81</v>
      </c>
      <c r="F53" s="233"/>
      <c r="G53" s="233"/>
      <c r="H53" s="233"/>
      <c r="I53" s="233"/>
      <c r="J53" s="76"/>
      <c r="K53" s="234" t="s">
        <v>82</v>
      </c>
      <c r="L53" s="233"/>
      <c r="M53" s="233"/>
      <c r="N53" s="233"/>
      <c r="O53" s="233"/>
      <c r="P53" s="233"/>
      <c r="Q53" s="233"/>
      <c r="R53" s="233"/>
      <c r="S53" s="233"/>
      <c r="T53" s="233"/>
      <c r="U53" s="233"/>
      <c r="V53" s="233"/>
      <c r="W53" s="233"/>
      <c r="X53" s="233"/>
      <c r="Y53" s="233"/>
      <c r="Z53" s="233"/>
      <c r="AA53" s="233"/>
      <c r="AB53" s="233"/>
      <c r="AC53" s="233"/>
      <c r="AD53" s="233"/>
      <c r="AE53" s="233"/>
      <c r="AF53" s="233"/>
      <c r="AG53" s="232">
        <f>'1a - fyzika út'!$J$29</f>
        <v>0</v>
      </c>
      <c r="AH53" s="233"/>
      <c r="AI53" s="233"/>
      <c r="AJ53" s="233"/>
      <c r="AK53" s="233"/>
      <c r="AL53" s="233"/>
      <c r="AM53" s="233"/>
      <c r="AN53" s="232">
        <f>ROUND(SUM($AG$53,$AT$53),2)</f>
        <v>0</v>
      </c>
      <c r="AO53" s="233"/>
      <c r="AP53" s="233"/>
      <c r="AQ53" s="77" t="s">
        <v>83</v>
      </c>
      <c r="AR53" s="75"/>
      <c r="AS53" s="78">
        <v>0</v>
      </c>
      <c r="AT53" s="79">
        <f>ROUND(SUM($AV$53:$AW$53),2)</f>
        <v>0</v>
      </c>
      <c r="AU53" s="80">
        <f>'1a - fyzika út'!$P$99</f>
        <v>0</v>
      </c>
      <c r="AV53" s="79">
        <f>'1a - fyzika út'!$J$32</f>
        <v>0</v>
      </c>
      <c r="AW53" s="79">
        <f>'1a - fyzika út'!$J$33</f>
        <v>0</v>
      </c>
      <c r="AX53" s="79">
        <f>'1a - fyzika út'!$J$34</f>
        <v>0</v>
      </c>
      <c r="AY53" s="79">
        <f>'1a - fyzika út'!$J$35</f>
        <v>0</v>
      </c>
      <c r="AZ53" s="79">
        <f>'1a - fyzika út'!$F$32</f>
        <v>0</v>
      </c>
      <c r="BA53" s="79">
        <f>'1a - fyzika út'!$F$33</f>
        <v>0</v>
      </c>
      <c r="BB53" s="79">
        <f>'1a - fyzika út'!$F$34</f>
        <v>0</v>
      </c>
      <c r="BC53" s="79">
        <f>'1a - fyzika út'!$F$35</f>
        <v>0</v>
      </c>
      <c r="BD53" s="81">
        <f>'1a - fyzika út'!$F$36</f>
        <v>0</v>
      </c>
      <c r="BT53" s="82" t="s">
        <v>80</v>
      </c>
      <c r="BV53" s="82" t="s">
        <v>74</v>
      </c>
      <c r="BW53" s="82" t="s">
        <v>84</v>
      </c>
      <c r="BX53" s="82" t="s">
        <v>79</v>
      </c>
    </row>
    <row r="54" spans="1:76" s="82" customFormat="1" ht="23.25" customHeight="1">
      <c r="A54" s="74" t="s">
        <v>764</v>
      </c>
      <c r="B54" s="75"/>
      <c r="C54" s="76"/>
      <c r="D54" s="76"/>
      <c r="E54" s="234" t="s">
        <v>85</v>
      </c>
      <c r="F54" s="233"/>
      <c r="G54" s="233"/>
      <c r="H54" s="233"/>
      <c r="I54" s="233"/>
      <c r="J54" s="76"/>
      <c r="K54" s="234" t="s">
        <v>86</v>
      </c>
      <c r="L54" s="233"/>
      <c r="M54" s="233"/>
      <c r="N54" s="233"/>
      <c r="O54" s="233"/>
      <c r="P54" s="233"/>
      <c r="Q54" s="233"/>
      <c r="R54" s="233"/>
      <c r="S54" s="233"/>
      <c r="T54" s="233"/>
      <c r="U54" s="233"/>
      <c r="V54" s="233"/>
      <c r="W54" s="233"/>
      <c r="X54" s="233"/>
      <c r="Y54" s="233"/>
      <c r="Z54" s="233"/>
      <c r="AA54" s="233"/>
      <c r="AB54" s="233"/>
      <c r="AC54" s="233"/>
      <c r="AD54" s="233"/>
      <c r="AE54" s="233"/>
      <c r="AF54" s="233"/>
      <c r="AG54" s="232">
        <f>'01 - fyzika_stavební'!$J$29</f>
        <v>0</v>
      </c>
      <c r="AH54" s="233"/>
      <c r="AI54" s="233"/>
      <c r="AJ54" s="233"/>
      <c r="AK54" s="233"/>
      <c r="AL54" s="233"/>
      <c r="AM54" s="233"/>
      <c r="AN54" s="232">
        <f>ROUND(SUM($AG$54,$AT$54),2)</f>
        <v>0</v>
      </c>
      <c r="AO54" s="233"/>
      <c r="AP54" s="233"/>
      <c r="AQ54" s="77" t="s">
        <v>83</v>
      </c>
      <c r="AR54" s="75"/>
      <c r="AS54" s="78">
        <v>0</v>
      </c>
      <c r="AT54" s="79">
        <f>ROUND(SUM($AV$54:$AW$54),2)</f>
        <v>0</v>
      </c>
      <c r="AU54" s="80">
        <f>'01 - fyzika_stavební'!$P$96</f>
        <v>0</v>
      </c>
      <c r="AV54" s="79">
        <f>'01 - fyzika_stavební'!$J$32</f>
        <v>0</v>
      </c>
      <c r="AW54" s="79">
        <f>'01 - fyzika_stavební'!$J$33</f>
        <v>0</v>
      </c>
      <c r="AX54" s="79">
        <f>'01 - fyzika_stavební'!$J$34</f>
        <v>0</v>
      </c>
      <c r="AY54" s="79">
        <f>'01 - fyzika_stavební'!$J$35</f>
        <v>0</v>
      </c>
      <c r="AZ54" s="79">
        <f>'01 - fyzika_stavební'!$F$32</f>
        <v>0</v>
      </c>
      <c r="BA54" s="79">
        <f>'01 - fyzika_stavební'!$F$33</f>
        <v>0</v>
      </c>
      <c r="BB54" s="79">
        <f>'01 - fyzika_stavební'!$F$34</f>
        <v>0</v>
      </c>
      <c r="BC54" s="79">
        <f>'01 - fyzika_stavební'!$F$35</f>
        <v>0</v>
      </c>
      <c r="BD54" s="81">
        <f>'01 - fyzika_stavební'!$F$36</f>
        <v>0</v>
      </c>
      <c r="BT54" s="82" t="s">
        <v>80</v>
      </c>
      <c r="BV54" s="82" t="s">
        <v>74</v>
      </c>
      <c r="BW54" s="82" t="s">
        <v>87</v>
      </c>
      <c r="BX54" s="82" t="s">
        <v>79</v>
      </c>
    </row>
    <row r="55" spans="2:91" s="66" customFormat="1" ht="28.5" customHeight="1">
      <c r="B55" s="67"/>
      <c r="C55" s="68"/>
      <c r="D55" s="237" t="s">
        <v>88</v>
      </c>
      <c r="E55" s="238"/>
      <c r="F55" s="238"/>
      <c r="G55" s="238"/>
      <c r="H55" s="238"/>
      <c r="I55" s="68"/>
      <c r="J55" s="237" t="s">
        <v>89</v>
      </c>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5">
        <f>ROUND(SUM($AG$56:$AG$57),2)</f>
        <v>0</v>
      </c>
      <c r="AH55" s="236"/>
      <c r="AI55" s="236"/>
      <c r="AJ55" s="236"/>
      <c r="AK55" s="236"/>
      <c r="AL55" s="236"/>
      <c r="AM55" s="236"/>
      <c r="AN55" s="235">
        <f>ROUND(SUM($AG$55,$AT$55),2)</f>
        <v>0</v>
      </c>
      <c r="AO55" s="236"/>
      <c r="AP55" s="236"/>
      <c r="AQ55" s="69" t="s">
        <v>78</v>
      </c>
      <c r="AR55" s="67"/>
      <c r="AS55" s="70">
        <f>ROUND(SUM($AS$56:$AS$57),2)</f>
        <v>0</v>
      </c>
      <c r="AT55" s="71">
        <f>ROUND(SUM($AV$55:$AW$55),2)</f>
        <v>0</v>
      </c>
      <c r="AU55" s="72">
        <f>ROUND(SUM($AU$56:$AU$57),5)</f>
        <v>0</v>
      </c>
      <c r="AV55" s="71">
        <f>ROUND($AZ$55*$L$26,2)</f>
        <v>0</v>
      </c>
      <c r="AW55" s="71">
        <f>ROUND($BA$55*$L$27,2)</f>
        <v>0</v>
      </c>
      <c r="AX55" s="71">
        <f>ROUND($BB$55*$L$26,2)</f>
        <v>0</v>
      </c>
      <c r="AY55" s="71">
        <f>ROUND($BC$55*$L$27,2)</f>
        <v>0</v>
      </c>
      <c r="AZ55" s="71">
        <f>ROUND(SUM($AZ$56:$AZ$57),2)</f>
        <v>0</v>
      </c>
      <c r="BA55" s="71">
        <f>ROUND(SUM($BA$56:$BA$57),2)</f>
        <v>0</v>
      </c>
      <c r="BB55" s="71">
        <f>ROUND(SUM($BB$56:$BB$57),2)</f>
        <v>0</v>
      </c>
      <c r="BC55" s="71">
        <f>ROUND(SUM($BC$56:$BC$57),2)</f>
        <v>0</v>
      </c>
      <c r="BD55" s="73">
        <f>ROUND(SUM($BD$56:$BD$57),2)</f>
        <v>0</v>
      </c>
      <c r="BS55" s="66" t="s">
        <v>71</v>
      </c>
      <c r="BT55" s="66" t="s">
        <v>22</v>
      </c>
      <c r="BU55" s="66" t="s">
        <v>73</v>
      </c>
      <c r="BV55" s="66" t="s">
        <v>74</v>
      </c>
      <c r="BW55" s="66" t="s">
        <v>90</v>
      </c>
      <c r="BX55" s="66" t="s">
        <v>5</v>
      </c>
      <c r="CM55" s="66" t="s">
        <v>80</v>
      </c>
    </row>
    <row r="56" spans="1:76" s="82" customFormat="1" ht="23.25" customHeight="1">
      <c r="A56" s="74" t="s">
        <v>764</v>
      </c>
      <c r="B56" s="75"/>
      <c r="C56" s="76"/>
      <c r="D56" s="76"/>
      <c r="E56" s="234" t="s">
        <v>91</v>
      </c>
      <c r="F56" s="233"/>
      <c r="G56" s="233"/>
      <c r="H56" s="233"/>
      <c r="I56" s="233"/>
      <c r="J56" s="76"/>
      <c r="K56" s="234" t="s">
        <v>92</v>
      </c>
      <c r="L56" s="233"/>
      <c r="M56" s="233"/>
      <c r="N56" s="233"/>
      <c r="O56" s="233"/>
      <c r="P56" s="233"/>
      <c r="Q56" s="233"/>
      <c r="R56" s="233"/>
      <c r="S56" s="233"/>
      <c r="T56" s="233"/>
      <c r="U56" s="233"/>
      <c r="V56" s="233"/>
      <c r="W56" s="233"/>
      <c r="X56" s="233"/>
      <c r="Y56" s="233"/>
      <c r="Z56" s="233"/>
      <c r="AA56" s="233"/>
      <c r="AB56" s="233"/>
      <c r="AC56" s="233"/>
      <c r="AD56" s="233"/>
      <c r="AE56" s="233"/>
      <c r="AF56" s="233"/>
      <c r="AG56" s="232">
        <f>'2a - přírodopis út'!$J$29</f>
        <v>0</v>
      </c>
      <c r="AH56" s="233"/>
      <c r="AI56" s="233"/>
      <c r="AJ56" s="233"/>
      <c r="AK56" s="233"/>
      <c r="AL56" s="233"/>
      <c r="AM56" s="233"/>
      <c r="AN56" s="232">
        <f>ROUND(SUM($AG$56,$AT$56),2)</f>
        <v>0</v>
      </c>
      <c r="AO56" s="233"/>
      <c r="AP56" s="233"/>
      <c r="AQ56" s="77" t="s">
        <v>83</v>
      </c>
      <c r="AR56" s="75"/>
      <c r="AS56" s="78">
        <v>0</v>
      </c>
      <c r="AT56" s="79">
        <f>ROUND(SUM($AV$56:$AW$56),2)</f>
        <v>0</v>
      </c>
      <c r="AU56" s="80">
        <f>'2a - přírodopis út'!$P$99</f>
        <v>0</v>
      </c>
      <c r="AV56" s="79">
        <f>'2a - přírodopis út'!$J$32</f>
        <v>0</v>
      </c>
      <c r="AW56" s="79">
        <f>'2a - přírodopis út'!$J$33</f>
        <v>0</v>
      </c>
      <c r="AX56" s="79">
        <f>'2a - přírodopis út'!$J$34</f>
        <v>0</v>
      </c>
      <c r="AY56" s="79">
        <f>'2a - přírodopis út'!$J$35</f>
        <v>0</v>
      </c>
      <c r="AZ56" s="79">
        <f>'2a - přírodopis út'!$F$32</f>
        <v>0</v>
      </c>
      <c r="BA56" s="79">
        <f>'2a - přírodopis út'!$F$33</f>
        <v>0</v>
      </c>
      <c r="BB56" s="79">
        <f>'2a - přírodopis út'!$F$34</f>
        <v>0</v>
      </c>
      <c r="BC56" s="79">
        <f>'2a - přírodopis út'!$F$35</f>
        <v>0</v>
      </c>
      <c r="BD56" s="81">
        <f>'2a - přírodopis út'!$F$36</f>
        <v>0</v>
      </c>
      <c r="BT56" s="82" t="s">
        <v>80</v>
      </c>
      <c r="BV56" s="82" t="s">
        <v>74</v>
      </c>
      <c r="BW56" s="82" t="s">
        <v>93</v>
      </c>
      <c r="BX56" s="82" t="s">
        <v>90</v>
      </c>
    </row>
    <row r="57" spans="1:76" s="82" customFormat="1" ht="23.25" customHeight="1">
      <c r="A57" s="74" t="s">
        <v>764</v>
      </c>
      <c r="B57" s="75"/>
      <c r="C57" s="76"/>
      <c r="D57" s="76"/>
      <c r="E57" s="234" t="s">
        <v>85</v>
      </c>
      <c r="F57" s="233"/>
      <c r="G57" s="233"/>
      <c r="H57" s="233"/>
      <c r="I57" s="233"/>
      <c r="J57" s="76"/>
      <c r="K57" s="234" t="s">
        <v>94</v>
      </c>
      <c r="L57" s="233"/>
      <c r="M57" s="233"/>
      <c r="N57" s="233"/>
      <c r="O57" s="233"/>
      <c r="P57" s="233"/>
      <c r="Q57" s="233"/>
      <c r="R57" s="233"/>
      <c r="S57" s="233"/>
      <c r="T57" s="233"/>
      <c r="U57" s="233"/>
      <c r="V57" s="233"/>
      <c r="W57" s="233"/>
      <c r="X57" s="233"/>
      <c r="Y57" s="233"/>
      <c r="Z57" s="233"/>
      <c r="AA57" s="233"/>
      <c r="AB57" s="233"/>
      <c r="AC57" s="233"/>
      <c r="AD57" s="233"/>
      <c r="AE57" s="233"/>
      <c r="AF57" s="233"/>
      <c r="AG57" s="232">
        <f>'01 - přírodopis_stavební'!$J$29</f>
        <v>0</v>
      </c>
      <c r="AH57" s="233"/>
      <c r="AI57" s="233"/>
      <c r="AJ57" s="233"/>
      <c r="AK57" s="233"/>
      <c r="AL57" s="233"/>
      <c r="AM57" s="233"/>
      <c r="AN57" s="232">
        <f>ROUND(SUM($AG$57,$AT$57),2)</f>
        <v>0</v>
      </c>
      <c r="AO57" s="233"/>
      <c r="AP57" s="233"/>
      <c r="AQ57" s="77" t="s">
        <v>83</v>
      </c>
      <c r="AR57" s="75"/>
      <c r="AS57" s="78">
        <v>0</v>
      </c>
      <c r="AT57" s="79">
        <f>ROUND(SUM($AV$57:$AW$57),2)</f>
        <v>0</v>
      </c>
      <c r="AU57" s="80">
        <f>'01 - přírodopis_stavební'!$P$96</f>
        <v>0</v>
      </c>
      <c r="AV57" s="79">
        <f>'01 - přírodopis_stavební'!$J$32</f>
        <v>0</v>
      </c>
      <c r="AW57" s="79">
        <f>'01 - přírodopis_stavební'!$J$33</f>
        <v>0</v>
      </c>
      <c r="AX57" s="79">
        <f>'01 - přírodopis_stavební'!$J$34</f>
        <v>0</v>
      </c>
      <c r="AY57" s="79">
        <f>'01 - přírodopis_stavební'!$J$35</f>
        <v>0</v>
      </c>
      <c r="AZ57" s="79">
        <f>'01 - přírodopis_stavební'!$F$32</f>
        <v>0</v>
      </c>
      <c r="BA57" s="79">
        <f>'01 - přírodopis_stavební'!$F$33</f>
        <v>0</v>
      </c>
      <c r="BB57" s="79">
        <f>'01 - přírodopis_stavební'!$F$34</f>
        <v>0</v>
      </c>
      <c r="BC57" s="79">
        <f>'01 - přírodopis_stavební'!$F$35</f>
        <v>0</v>
      </c>
      <c r="BD57" s="81">
        <f>'01 - přírodopis_stavební'!$F$36</f>
        <v>0</v>
      </c>
      <c r="BT57" s="82" t="s">
        <v>80</v>
      </c>
      <c r="BV57" s="82" t="s">
        <v>74</v>
      </c>
      <c r="BW57" s="82" t="s">
        <v>95</v>
      </c>
      <c r="BX57" s="82" t="s">
        <v>90</v>
      </c>
    </row>
    <row r="58" spans="2:91" s="66" customFormat="1" ht="28.5" customHeight="1">
      <c r="B58" s="67"/>
      <c r="C58" s="68"/>
      <c r="D58" s="237" t="s">
        <v>96</v>
      </c>
      <c r="E58" s="238"/>
      <c r="F58" s="238"/>
      <c r="G58" s="238"/>
      <c r="H58" s="238"/>
      <c r="I58" s="68"/>
      <c r="J58" s="237" t="s">
        <v>97</v>
      </c>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5">
        <f>ROUND(SUM($AG$59:$AG$60),2)</f>
        <v>0</v>
      </c>
      <c r="AH58" s="236"/>
      <c r="AI58" s="236"/>
      <c r="AJ58" s="236"/>
      <c r="AK58" s="236"/>
      <c r="AL58" s="236"/>
      <c r="AM58" s="236"/>
      <c r="AN58" s="235">
        <f>ROUND(SUM($AG$58,$AT$58),2)</f>
        <v>0</v>
      </c>
      <c r="AO58" s="236"/>
      <c r="AP58" s="236"/>
      <c r="AQ58" s="69" t="s">
        <v>78</v>
      </c>
      <c r="AR58" s="67"/>
      <c r="AS58" s="70">
        <f>ROUND(SUM($AS$59:$AS$60),2)</f>
        <v>0</v>
      </c>
      <c r="AT58" s="71">
        <f>ROUND(SUM($AV$58:$AW$58),2)</f>
        <v>0</v>
      </c>
      <c r="AU58" s="72">
        <f>ROUND(SUM($AU$59:$AU$60),5)</f>
        <v>0</v>
      </c>
      <c r="AV58" s="71">
        <f>ROUND($AZ$58*$L$26,2)</f>
        <v>0</v>
      </c>
      <c r="AW58" s="71">
        <f>ROUND($BA$58*$L$27,2)</f>
        <v>0</v>
      </c>
      <c r="AX58" s="71">
        <f>ROUND($BB$58*$L$26,2)</f>
        <v>0</v>
      </c>
      <c r="AY58" s="71">
        <f>ROUND($BC$58*$L$27,2)</f>
        <v>0</v>
      </c>
      <c r="AZ58" s="71">
        <f>ROUND(SUM($AZ$59:$AZ$60),2)</f>
        <v>0</v>
      </c>
      <c r="BA58" s="71">
        <f>ROUND(SUM($BA$59:$BA$60),2)</f>
        <v>0</v>
      </c>
      <c r="BB58" s="71">
        <f>ROUND(SUM($BB$59:$BB$60),2)</f>
        <v>0</v>
      </c>
      <c r="BC58" s="71">
        <f>ROUND(SUM($BC$59:$BC$60),2)</f>
        <v>0</v>
      </c>
      <c r="BD58" s="73">
        <f>ROUND(SUM($BD$59:$BD$60),2)</f>
        <v>0</v>
      </c>
      <c r="BS58" s="66" t="s">
        <v>71</v>
      </c>
      <c r="BT58" s="66" t="s">
        <v>22</v>
      </c>
      <c r="BU58" s="66" t="s">
        <v>73</v>
      </c>
      <c r="BV58" s="66" t="s">
        <v>74</v>
      </c>
      <c r="BW58" s="66" t="s">
        <v>98</v>
      </c>
      <c r="BX58" s="66" t="s">
        <v>5</v>
      </c>
      <c r="CM58" s="66" t="s">
        <v>80</v>
      </c>
    </row>
    <row r="59" spans="1:76" s="82" customFormat="1" ht="23.25" customHeight="1">
      <c r="A59" s="74" t="s">
        <v>764</v>
      </c>
      <c r="B59" s="75"/>
      <c r="C59" s="76"/>
      <c r="D59" s="76"/>
      <c r="E59" s="234" t="s">
        <v>99</v>
      </c>
      <c r="F59" s="233"/>
      <c r="G59" s="233"/>
      <c r="H59" s="233"/>
      <c r="I59" s="233"/>
      <c r="J59" s="76"/>
      <c r="K59" s="234" t="s">
        <v>100</v>
      </c>
      <c r="L59" s="233"/>
      <c r="M59" s="233"/>
      <c r="N59" s="233"/>
      <c r="O59" s="233"/>
      <c r="P59" s="233"/>
      <c r="Q59" s="233"/>
      <c r="R59" s="233"/>
      <c r="S59" s="233"/>
      <c r="T59" s="233"/>
      <c r="U59" s="233"/>
      <c r="V59" s="233"/>
      <c r="W59" s="233"/>
      <c r="X59" s="233"/>
      <c r="Y59" s="233"/>
      <c r="Z59" s="233"/>
      <c r="AA59" s="233"/>
      <c r="AB59" s="233"/>
      <c r="AC59" s="233"/>
      <c r="AD59" s="233"/>
      <c r="AE59" s="233"/>
      <c r="AF59" s="233"/>
      <c r="AG59" s="232">
        <f>'3a - zeměpis út'!$J$29</f>
        <v>0</v>
      </c>
      <c r="AH59" s="233"/>
      <c r="AI59" s="233"/>
      <c r="AJ59" s="233"/>
      <c r="AK59" s="233"/>
      <c r="AL59" s="233"/>
      <c r="AM59" s="233"/>
      <c r="AN59" s="232">
        <f>ROUND(SUM($AG$59,$AT$59),2)</f>
        <v>0</v>
      </c>
      <c r="AO59" s="233"/>
      <c r="AP59" s="233"/>
      <c r="AQ59" s="77" t="s">
        <v>83</v>
      </c>
      <c r="AR59" s="75"/>
      <c r="AS59" s="78">
        <v>0</v>
      </c>
      <c r="AT59" s="79">
        <f>ROUND(SUM($AV$59:$AW$59),2)</f>
        <v>0</v>
      </c>
      <c r="AU59" s="80">
        <f>'3a - zeměpis út'!$P$99</f>
        <v>0</v>
      </c>
      <c r="AV59" s="79">
        <f>'3a - zeměpis út'!$J$32</f>
        <v>0</v>
      </c>
      <c r="AW59" s="79">
        <f>'3a - zeměpis út'!$J$33</f>
        <v>0</v>
      </c>
      <c r="AX59" s="79">
        <f>'3a - zeměpis út'!$J$34</f>
        <v>0</v>
      </c>
      <c r="AY59" s="79">
        <f>'3a - zeměpis út'!$J$35</f>
        <v>0</v>
      </c>
      <c r="AZ59" s="79">
        <f>'3a - zeměpis út'!$F$32</f>
        <v>0</v>
      </c>
      <c r="BA59" s="79">
        <f>'3a - zeměpis út'!$F$33</f>
        <v>0</v>
      </c>
      <c r="BB59" s="79">
        <f>'3a - zeměpis út'!$F$34</f>
        <v>0</v>
      </c>
      <c r="BC59" s="79">
        <f>'3a - zeměpis út'!$F$35</f>
        <v>0</v>
      </c>
      <c r="BD59" s="81">
        <f>'3a - zeměpis út'!$F$36</f>
        <v>0</v>
      </c>
      <c r="BT59" s="82" t="s">
        <v>80</v>
      </c>
      <c r="BV59" s="82" t="s">
        <v>74</v>
      </c>
      <c r="BW59" s="82" t="s">
        <v>101</v>
      </c>
      <c r="BX59" s="82" t="s">
        <v>98</v>
      </c>
    </row>
    <row r="60" spans="1:76" s="82" customFormat="1" ht="23.25" customHeight="1">
      <c r="A60" s="74" t="s">
        <v>764</v>
      </c>
      <c r="B60" s="75"/>
      <c r="C60" s="76"/>
      <c r="D60" s="76"/>
      <c r="E60" s="234" t="s">
        <v>85</v>
      </c>
      <c r="F60" s="233"/>
      <c r="G60" s="233"/>
      <c r="H60" s="233"/>
      <c r="I60" s="233"/>
      <c r="J60" s="76"/>
      <c r="K60" s="234" t="s">
        <v>102</v>
      </c>
      <c r="L60" s="233"/>
      <c r="M60" s="233"/>
      <c r="N60" s="233"/>
      <c r="O60" s="233"/>
      <c r="P60" s="233"/>
      <c r="Q60" s="233"/>
      <c r="R60" s="233"/>
      <c r="S60" s="233"/>
      <c r="T60" s="233"/>
      <c r="U60" s="233"/>
      <c r="V60" s="233"/>
      <c r="W60" s="233"/>
      <c r="X60" s="233"/>
      <c r="Y60" s="233"/>
      <c r="Z60" s="233"/>
      <c r="AA60" s="233"/>
      <c r="AB60" s="233"/>
      <c r="AC60" s="233"/>
      <c r="AD60" s="233"/>
      <c r="AE60" s="233"/>
      <c r="AF60" s="233"/>
      <c r="AG60" s="232">
        <f>'01 - zěměpis_stavební'!$J$29</f>
        <v>0</v>
      </c>
      <c r="AH60" s="233"/>
      <c r="AI60" s="233"/>
      <c r="AJ60" s="233"/>
      <c r="AK60" s="233"/>
      <c r="AL60" s="233"/>
      <c r="AM60" s="233"/>
      <c r="AN60" s="232">
        <f>ROUND(SUM($AG$60,$AT$60),2)</f>
        <v>0</v>
      </c>
      <c r="AO60" s="233"/>
      <c r="AP60" s="233"/>
      <c r="AQ60" s="77" t="s">
        <v>83</v>
      </c>
      <c r="AR60" s="75"/>
      <c r="AS60" s="83">
        <v>0</v>
      </c>
      <c r="AT60" s="84">
        <f>ROUND(SUM($AV$60:$AW$60),2)</f>
        <v>0</v>
      </c>
      <c r="AU60" s="85">
        <f>'01 - zěměpis_stavební'!$P$96</f>
        <v>0</v>
      </c>
      <c r="AV60" s="84">
        <f>'01 - zěměpis_stavební'!$J$32</f>
        <v>0</v>
      </c>
      <c r="AW60" s="84">
        <f>'01 - zěměpis_stavební'!$J$33</f>
        <v>0</v>
      </c>
      <c r="AX60" s="84">
        <f>'01 - zěměpis_stavební'!$J$34</f>
        <v>0</v>
      </c>
      <c r="AY60" s="84">
        <f>'01 - zěměpis_stavební'!$J$35</f>
        <v>0</v>
      </c>
      <c r="AZ60" s="84">
        <f>'01 - zěměpis_stavební'!$F$32</f>
        <v>0</v>
      </c>
      <c r="BA60" s="84">
        <f>'01 - zěměpis_stavební'!$F$33</f>
        <v>0</v>
      </c>
      <c r="BB60" s="84">
        <f>'01 - zěměpis_stavební'!$F$34</f>
        <v>0</v>
      </c>
      <c r="BC60" s="84">
        <f>'01 - zěměpis_stavební'!$F$35</f>
        <v>0</v>
      </c>
      <c r="BD60" s="86">
        <f>'01 - zěměpis_stavební'!$F$36</f>
        <v>0</v>
      </c>
      <c r="BT60" s="82" t="s">
        <v>80</v>
      </c>
      <c r="BV60" s="82" t="s">
        <v>74</v>
      </c>
      <c r="BW60" s="82" t="s">
        <v>103</v>
      </c>
      <c r="BX60" s="82" t="s">
        <v>98</v>
      </c>
    </row>
    <row r="61" spans="2:44" s="10" customFormat="1" ht="30.75" customHeight="1">
      <c r="B61" s="24"/>
      <c r="AR61" s="24"/>
    </row>
    <row r="62" spans="2:44" s="10" customFormat="1" ht="7.5" customHeight="1">
      <c r="B62" s="38"/>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24"/>
    </row>
  </sheetData>
  <sheetProtection password="DBBB" sheet="1"/>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N53:AP53"/>
    <mergeCell ref="AG53:AM53"/>
    <mergeCell ref="E53:I53"/>
    <mergeCell ref="K53:AF53"/>
    <mergeCell ref="AN54:AP54"/>
    <mergeCell ref="AG54:AM54"/>
    <mergeCell ref="E54:I54"/>
    <mergeCell ref="K54:AF54"/>
    <mergeCell ref="AN55:AP55"/>
    <mergeCell ref="AG55:AM55"/>
    <mergeCell ref="D55:H55"/>
    <mergeCell ref="J55:AF55"/>
    <mergeCell ref="AN56:AP56"/>
    <mergeCell ref="AG56:AM56"/>
    <mergeCell ref="E56:I56"/>
    <mergeCell ref="K56:AF56"/>
    <mergeCell ref="AG57:AM57"/>
    <mergeCell ref="E57:I57"/>
    <mergeCell ref="K57:AF57"/>
    <mergeCell ref="AN58:AP58"/>
    <mergeCell ref="AG58:AM58"/>
    <mergeCell ref="D58:H58"/>
    <mergeCell ref="J58:AF58"/>
    <mergeCell ref="AR2:BE2"/>
    <mergeCell ref="AN59:AP59"/>
    <mergeCell ref="AG59:AM59"/>
    <mergeCell ref="E59:I59"/>
    <mergeCell ref="K59:AF59"/>
    <mergeCell ref="AN60:AP60"/>
    <mergeCell ref="AG60:AM60"/>
    <mergeCell ref="E60:I60"/>
    <mergeCell ref="K60:AF60"/>
    <mergeCell ref="AN57:AP57"/>
  </mergeCells>
  <hyperlinks>
    <hyperlink ref="K1:S1" location="C2" tooltip="Rekapitulace stavby" display="1) Rekapitulace stavby"/>
    <hyperlink ref="W1:AI1" location="C51" tooltip="Rekapitulace objektů stavby a soupisů prací" display="2) Rekapitulace objektů stavby a soupisů prací"/>
    <hyperlink ref="A53" location="'1a - fyzika út'!C2" tooltip="1a - fyzika út" display="/"/>
    <hyperlink ref="A54" location="'01 - fyzika_stavební'!C2" tooltip="01 - fyzika_stavební" display="/"/>
    <hyperlink ref="A56" location="'2a - přírodopis út'!C2" tooltip="2a - přírodopis út" display="/"/>
    <hyperlink ref="A57" location="'01 - přírodopis_stavební'!C2" tooltip="01 - přírodopis_stavební" display="/"/>
    <hyperlink ref="A59" location="'3a - zeměpis út'!C2" tooltip="3a - zeměpis út" display="/"/>
    <hyperlink ref="A60" location="'01 - zěměpis_stavební'!C2" tooltip="01 - zěměpis_stavební"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10"/>
  <sheetViews>
    <sheetView showGridLines="0" workbookViewId="0" topLeftCell="A1">
      <pane ySplit="1" topLeftCell="A70" activePane="bottomLeft" state="frozen"/>
      <selection pane="bottomLeft" activeCell="F189" sqref="F189"/>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84</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107</v>
      </c>
      <c r="F9" s="268"/>
      <c r="G9" s="268"/>
      <c r="H9" s="268"/>
      <c r="K9" s="91"/>
    </row>
    <row r="10" spans="2:11" s="10" customFormat="1" ht="15.75" customHeight="1">
      <c r="B10" s="24"/>
      <c r="D10" s="22" t="s">
        <v>108</v>
      </c>
      <c r="K10" s="27"/>
    </row>
    <row r="11" spans="2:11" s="10" customFormat="1" ht="37.5" customHeight="1">
      <c r="B11" s="24"/>
      <c r="E11" s="248" t="s">
        <v>109</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ROUND($J$99,2)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ROUND(SUM($BE$99:$BE$209),2)</f>
        <v>0</v>
      </c>
      <c r="I32" s="95">
        <v>0.21</v>
      </c>
      <c r="J32" s="94">
        <f>ROUND(SUM($BE$99:$BE$209)*$I$32,2)</f>
        <v>0</v>
      </c>
      <c r="K32" s="27"/>
    </row>
    <row r="33" spans="2:11" s="10" customFormat="1" ht="15" customHeight="1">
      <c r="B33" s="24"/>
      <c r="E33" s="30" t="s">
        <v>44</v>
      </c>
      <c r="F33" s="94">
        <f>ROUND(SUM($BF$99:$BF$209),2)</f>
        <v>0</v>
      </c>
      <c r="I33" s="95">
        <v>0.15</v>
      </c>
      <c r="J33" s="94">
        <f>ROUND(SUM($BF$99:$BF$209)*$I$33,2)</f>
        <v>0</v>
      </c>
      <c r="K33" s="27"/>
    </row>
    <row r="34" spans="2:11" s="10" customFormat="1" ht="15" customHeight="1" hidden="1">
      <c r="B34" s="24"/>
      <c r="E34" s="30" t="s">
        <v>45</v>
      </c>
      <c r="F34" s="94">
        <f>ROUND(SUM($BG$99:$BG$209),2)</f>
        <v>0</v>
      </c>
      <c r="I34" s="95">
        <v>0.21</v>
      </c>
      <c r="J34" s="94">
        <v>0</v>
      </c>
      <c r="K34" s="27"/>
    </row>
    <row r="35" spans="2:11" s="10" customFormat="1" ht="15" customHeight="1" hidden="1">
      <c r="B35" s="24"/>
      <c r="E35" s="30" t="s">
        <v>46</v>
      </c>
      <c r="F35" s="94">
        <f>ROUND(SUM($BH$99:$BH$209),2)</f>
        <v>0</v>
      </c>
      <c r="I35" s="95">
        <v>0.15</v>
      </c>
      <c r="J35" s="94">
        <v>0</v>
      </c>
      <c r="K35" s="27"/>
    </row>
    <row r="36" spans="2:11" s="10" customFormat="1" ht="15" customHeight="1" hidden="1">
      <c r="B36" s="24"/>
      <c r="E36" s="30" t="s">
        <v>47</v>
      </c>
      <c r="F36" s="94">
        <f>ROUND(SUM($BI$99:$BI$209),2)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107</v>
      </c>
      <c r="F49" s="249"/>
      <c r="G49" s="249"/>
      <c r="H49" s="249"/>
      <c r="K49" s="27"/>
    </row>
    <row r="50" spans="2:11" s="10" customFormat="1" ht="15" customHeight="1">
      <c r="B50" s="24"/>
      <c r="C50" s="22" t="s">
        <v>108</v>
      </c>
      <c r="K50" s="27"/>
    </row>
    <row r="51" spans="2:11" s="10" customFormat="1" ht="19.5" customHeight="1">
      <c r="B51" s="24"/>
      <c r="E51" s="248" t="str">
        <f>$E$11</f>
        <v>1a - fyzika út</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ROUND($J$99,2)</f>
        <v>0</v>
      </c>
      <c r="K60" s="27"/>
      <c r="AU60" s="10" t="s">
        <v>114</v>
      </c>
    </row>
    <row r="61" spans="2:11" s="65" customFormat="1" ht="25.5" customHeight="1">
      <c r="B61" s="101"/>
      <c r="D61" s="102" t="s">
        <v>115</v>
      </c>
      <c r="E61" s="102"/>
      <c r="F61" s="102"/>
      <c r="G61" s="102"/>
      <c r="H61" s="102"/>
      <c r="I61" s="102"/>
      <c r="J61" s="103">
        <f>ROUND($J$100,2)</f>
        <v>0</v>
      </c>
      <c r="K61" s="104"/>
    </row>
    <row r="62" spans="2:11" s="82" customFormat="1" ht="21" customHeight="1">
      <c r="B62" s="105"/>
      <c r="D62" s="106" t="s">
        <v>116</v>
      </c>
      <c r="E62" s="106"/>
      <c r="F62" s="106"/>
      <c r="G62" s="106"/>
      <c r="H62" s="106"/>
      <c r="I62" s="106"/>
      <c r="J62" s="107">
        <f>ROUND($J$101,2)</f>
        <v>0</v>
      </c>
      <c r="K62" s="108"/>
    </row>
    <row r="63" spans="2:11" s="82" customFormat="1" ht="21" customHeight="1">
      <c r="B63" s="105"/>
      <c r="D63" s="106" t="s">
        <v>117</v>
      </c>
      <c r="E63" s="106"/>
      <c r="F63" s="106"/>
      <c r="G63" s="106"/>
      <c r="H63" s="106"/>
      <c r="I63" s="106"/>
      <c r="J63" s="107">
        <f>ROUND($J$104,2)</f>
        <v>0</v>
      </c>
      <c r="K63" s="108"/>
    </row>
    <row r="64" spans="2:11" s="82" customFormat="1" ht="21" customHeight="1">
      <c r="B64" s="105"/>
      <c r="D64" s="106" t="s">
        <v>118</v>
      </c>
      <c r="E64" s="106"/>
      <c r="F64" s="106"/>
      <c r="G64" s="106"/>
      <c r="H64" s="106"/>
      <c r="I64" s="106"/>
      <c r="J64" s="107">
        <f>ROUND($J$109,2)</f>
        <v>0</v>
      </c>
      <c r="K64" s="108"/>
    </row>
    <row r="65" spans="2:11" s="82" customFormat="1" ht="21" customHeight="1">
      <c r="B65" s="105"/>
      <c r="D65" s="106" t="s">
        <v>119</v>
      </c>
      <c r="E65" s="106"/>
      <c r="F65" s="106"/>
      <c r="G65" s="106"/>
      <c r="H65" s="106"/>
      <c r="I65" s="106"/>
      <c r="J65" s="107">
        <f>ROUND($J$112,2)</f>
        <v>0</v>
      </c>
      <c r="K65" s="108"/>
    </row>
    <row r="66" spans="2:11" s="82" customFormat="1" ht="21" customHeight="1">
      <c r="B66" s="105"/>
      <c r="D66" s="106" t="s">
        <v>120</v>
      </c>
      <c r="E66" s="106"/>
      <c r="F66" s="106"/>
      <c r="G66" s="106"/>
      <c r="H66" s="106"/>
      <c r="I66" s="106"/>
      <c r="J66" s="107">
        <f>ROUND($J$123,2)</f>
        <v>0</v>
      </c>
      <c r="K66" s="108"/>
    </row>
    <row r="67" spans="2:11" s="65" customFormat="1" ht="25.5" customHeight="1">
      <c r="B67" s="101"/>
      <c r="D67" s="102" t="s">
        <v>121</v>
      </c>
      <c r="E67" s="102"/>
      <c r="F67" s="102"/>
      <c r="G67" s="102"/>
      <c r="H67" s="102"/>
      <c r="I67" s="102"/>
      <c r="J67" s="103">
        <f>ROUND($J$126,2)</f>
        <v>0</v>
      </c>
      <c r="K67" s="104"/>
    </row>
    <row r="68" spans="2:11" s="82" customFormat="1" ht="21" customHeight="1">
      <c r="B68" s="105"/>
      <c r="D68" s="106" t="s">
        <v>122</v>
      </c>
      <c r="E68" s="106"/>
      <c r="F68" s="106"/>
      <c r="G68" s="106"/>
      <c r="H68" s="106"/>
      <c r="I68" s="106"/>
      <c r="J68" s="107">
        <f>ROUND($J$127,2)</f>
        <v>0</v>
      </c>
      <c r="K68" s="108"/>
    </row>
    <row r="69" spans="2:11" s="82" customFormat="1" ht="21" customHeight="1">
      <c r="B69" s="105"/>
      <c r="D69" s="106" t="s">
        <v>123</v>
      </c>
      <c r="E69" s="106"/>
      <c r="F69" s="106"/>
      <c r="G69" s="106"/>
      <c r="H69" s="106"/>
      <c r="I69" s="106"/>
      <c r="J69" s="107">
        <f>ROUND($J$132,2)</f>
        <v>0</v>
      </c>
      <c r="K69" s="108"/>
    </row>
    <row r="70" spans="2:11" s="82" customFormat="1" ht="21" customHeight="1">
      <c r="B70" s="105"/>
      <c r="D70" s="106" t="s">
        <v>124</v>
      </c>
      <c r="E70" s="106"/>
      <c r="F70" s="106"/>
      <c r="G70" s="106"/>
      <c r="H70" s="106"/>
      <c r="I70" s="106"/>
      <c r="J70" s="107">
        <f>ROUND($J$143,2)</f>
        <v>0</v>
      </c>
      <c r="K70" s="108"/>
    </row>
    <row r="71" spans="2:11" s="82" customFormat="1" ht="21" customHeight="1">
      <c r="B71" s="105"/>
      <c r="D71" s="106" t="s">
        <v>125</v>
      </c>
      <c r="E71" s="106"/>
      <c r="F71" s="106"/>
      <c r="G71" s="106"/>
      <c r="H71" s="106"/>
      <c r="I71" s="106"/>
      <c r="J71" s="107">
        <f>ROUND($J$185,2)</f>
        <v>0</v>
      </c>
      <c r="K71" s="108"/>
    </row>
    <row r="72" spans="2:11" s="82" customFormat="1" ht="21" customHeight="1">
      <c r="B72" s="105"/>
      <c r="D72" s="106" t="s">
        <v>126</v>
      </c>
      <c r="E72" s="106"/>
      <c r="F72" s="106"/>
      <c r="G72" s="106"/>
      <c r="H72" s="106"/>
      <c r="I72" s="106"/>
      <c r="J72" s="107">
        <f>ROUND($J$190,2)</f>
        <v>0</v>
      </c>
      <c r="K72" s="108"/>
    </row>
    <row r="73" spans="2:11" s="82" customFormat="1" ht="21" customHeight="1">
      <c r="B73" s="105"/>
      <c r="D73" s="106" t="s">
        <v>127</v>
      </c>
      <c r="E73" s="106"/>
      <c r="F73" s="106"/>
      <c r="G73" s="106"/>
      <c r="H73" s="106"/>
      <c r="I73" s="106"/>
      <c r="J73" s="107">
        <f>ROUND($J$199,2)</f>
        <v>0</v>
      </c>
      <c r="K73" s="108"/>
    </row>
    <row r="74" spans="2:11" s="65" customFormat="1" ht="25.5" customHeight="1">
      <c r="B74" s="101"/>
      <c r="D74" s="102" t="s">
        <v>128</v>
      </c>
      <c r="E74" s="102"/>
      <c r="F74" s="102"/>
      <c r="G74" s="102"/>
      <c r="H74" s="102"/>
      <c r="I74" s="102"/>
      <c r="J74" s="103">
        <f>ROUND($J$202,2)</f>
        <v>0</v>
      </c>
      <c r="K74" s="104"/>
    </row>
    <row r="75" spans="2:11" s="82" customFormat="1" ht="21" customHeight="1">
      <c r="B75" s="105"/>
      <c r="D75" s="106" t="s">
        <v>129</v>
      </c>
      <c r="E75" s="106"/>
      <c r="F75" s="106"/>
      <c r="G75" s="106"/>
      <c r="H75" s="106"/>
      <c r="I75" s="106"/>
      <c r="J75" s="107">
        <f>ROUND($J$203,2)</f>
        <v>0</v>
      </c>
      <c r="K75" s="108"/>
    </row>
    <row r="76" spans="2:11" s="65" customFormat="1" ht="25.5" customHeight="1">
      <c r="B76" s="101"/>
      <c r="D76" s="102" t="s">
        <v>130</v>
      </c>
      <c r="E76" s="102"/>
      <c r="F76" s="102"/>
      <c r="G76" s="102"/>
      <c r="H76" s="102"/>
      <c r="I76" s="102"/>
      <c r="J76" s="103">
        <f>ROUND($J$206,2)</f>
        <v>0</v>
      </c>
      <c r="K76" s="104"/>
    </row>
    <row r="77" spans="2:11" s="82" customFormat="1" ht="21" customHeight="1">
      <c r="B77" s="105"/>
      <c r="D77" s="106" t="s">
        <v>131</v>
      </c>
      <c r="E77" s="106"/>
      <c r="F77" s="106"/>
      <c r="G77" s="106"/>
      <c r="H77" s="106"/>
      <c r="I77" s="106"/>
      <c r="J77" s="107">
        <f>ROUND($J$207,2)</f>
        <v>0</v>
      </c>
      <c r="K77" s="108"/>
    </row>
    <row r="78" spans="2:11" s="10" customFormat="1" ht="22.5" customHeight="1">
      <c r="B78" s="24"/>
      <c r="K78" s="27"/>
    </row>
    <row r="79" spans="2:11" s="10" customFormat="1" ht="7.5" customHeight="1">
      <c r="B79" s="38"/>
      <c r="C79" s="39"/>
      <c r="D79" s="39"/>
      <c r="E79" s="39"/>
      <c r="F79" s="39"/>
      <c r="G79" s="39"/>
      <c r="H79" s="39"/>
      <c r="I79" s="39"/>
      <c r="J79" s="39"/>
      <c r="K79" s="40"/>
    </row>
    <row r="83" spans="2:12" s="10" customFormat="1" ht="7.5" customHeight="1">
      <c r="B83" s="41"/>
      <c r="C83" s="42"/>
      <c r="D83" s="42"/>
      <c r="E83" s="42"/>
      <c r="F83" s="42"/>
      <c r="G83" s="42"/>
      <c r="H83" s="42"/>
      <c r="I83" s="42"/>
      <c r="J83" s="42"/>
      <c r="K83" s="42"/>
      <c r="L83" s="24"/>
    </row>
    <row r="84" spans="2:12" s="10" customFormat="1" ht="37.5" customHeight="1">
      <c r="B84" s="24"/>
      <c r="C84" s="15" t="s">
        <v>132</v>
      </c>
      <c r="L84" s="24"/>
    </row>
    <row r="85" spans="2:12" s="10" customFormat="1" ht="7.5" customHeight="1">
      <c r="B85" s="24"/>
      <c r="L85" s="24"/>
    </row>
    <row r="86" spans="2:12" s="10" customFormat="1" ht="15" customHeight="1">
      <c r="B86" s="24"/>
      <c r="C86" s="22" t="s">
        <v>17</v>
      </c>
      <c r="L86" s="24"/>
    </row>
    <row r="87" spans="2:12" s="10" customFormat="1" ht="16.5" customHeight="1">
      <c r="B87" s="24"/>
      <c r="E87" s="267" t="str">
        <f>$E$7</f>
        <v>ZŠ Březová, Děčín_3_Stavební</v>
      </c>
      <c r="F87" s="249"/>
      <c r="G87" s="249"/>
      <c r="H87" s="249"/>
      <c r="L87" s="24"/>
    </row>
    <row r="88" spans="2:12" s="8" customFormat="1" ht="15.75" customHeight="1">
      <c r="B88" s="14"/>
      <c r="C88" s="22" t="s">
        <v>106</v>
      </c>
      <c r="L88" s="14"/>
    </row>
    <row r="89" spans="2:12" s="10" customFormat="1" ht="16.5" customHeight="1">
      <c r="B89" s="24"/>
      <c r="E89" s="267" t="s">
        <v>107</v>
      </c>
      <c r="F89" s="249"/>
      <c r="G89" s="249"/>
      <c r="H89" s="249"/>
      <c r="L89" s="24"/>
    </row>
    <row r="90" spans="2:12" s="10" customFormat="1" ht="15" customHeight="1">
      <c r="B90" s="24"/>
      <c r="C90" s="22" t="s">
        <v>108</v>
      </c>
      <c r="L90" s="24"/>
    </row>
    <row r="91" spans="2:12" s="10" customFormat="1" ht="19.5" customHeight="1">
      <c r="B91" s="24"/>
      <c r="E91" s="248" t="str">
        <f>$E$11</f>
        <v>1a - fyzika út</v>
      </c>
      <c r="F91" s="249"/>
      <c r="G91" s="249"/>
      <c r="H91" s="249"/>
      <c r="L91" s="24"/>
    </row>
    <row r="92" spans="2:12" s="10" customFormat="1" ht="7.5" customHeight="1">
      <c r="B92" s="24"/>
      <c r="L92" s="24"/>
    </row>
    <row r="93" spans="2:12" s="10" customFormat="1" ht="18.75" customHeight="1">
      <c r="B93" s="24"/>
      <c r="C93" s="22" t="s">
        <v>23</v>
      </c>
      <c r="F93" s="20" t="str">
        <f>$F$14</f>
        <v>Děčín</v>
      </c>
      <c r="I93" s="22" t="s">
        <v>25</v>
      </c>
      <c r="J93" s="47" t="str">
        <f>IF($J$14="","",$J$14)</f>
        <v>27.01.2020</v>
      </c>
      <c r="L93" s="24"/>
    </row>
    <row r="94" spans="2:12" s="10" customFormat="1" ht="7.5" customHeight="1">
      <c r="B94" s="24"/>
      <c r="L94" s="24"/>
    </row>
    <row r="95" spans="2:12" s="10" customFormat="1" ht="15.75" customHeight="1">
      <c r="B95" s="24"/>
      <c r="C95" s="22" t="s">
        <v>29</v>
      </c>
      <c r="F95" s="20" t="str">
        <f>$E$17</f>
        <v xml:space="preserve"> </v>
      </c>
      <c r="I95" s="22" t="s">
        <v>35</v>
      </c>
      <c r="J95" s="20" t="str">
        <f>$E$23</f>
        <v xml:space="preserve"> </v>
      </c>
      <c r="L95" s="24"/>
    </row>
    <row r="96" spans="2:12" s="10" customFormat="1" ht="15" customHeight="1">
      <c r="B96" s="24"/>
      <c r="C96" s="22" t="s">
        <v>33</v>
      </c>
      <c r="F96" s="20" t="str">
        <f>IF($E$20="","",$E$20)</f>
        <v/>
      </c>
      <c r="L96" s="24"/>
    </row>
    <row r="97" spans="2:12" s="10" customFormat="1" ht="11.25" customHeight="1">
      <c r="B97" s="24"/>
      <c r="L97" s="24"/>
    </row>
    <row r="98" spans="2:20" s="113" customFormat="1" ht="30" customHeight="1">
      <c r="B98" s="109"/>
      <c r="C98" s="110" t="s">
        <v>133</v>
      </c>
      <c r="D98" s="111" t="s">
        <v>57</v>
      </c>
      <c r="E98" s="111" t="s">
        <v>53</v>
      </c>
      <c r="F98" s="111" t="s">
        <v>134</v>
      </c>
      <c r="G98" s="111" t="s">
        <v>135</v>
      </c>
      <c r="H98" s="111" t="s">
        <v>136</v>
      </c>
      <c r="I98" s="111" t="s">
        <v>137</v>
      </c>
      <c r="J98" s="111" t="s">
        <v>138</v>
      </c>
      <c r="K98" s="112" t="s">
        <v>139</v>
      </c>
      <c r="L98" s="109"/>
      <c r="M98" s="53" t="s">
        <v>140</v>
      </c>
      <c r="N98" s="54" t="s">
        <v>42</v>
      </c>
      <c r="O98" s="54" t="s">
        <v>141</v>
      </c>
      <c r="P98" s="54" t="s">
        <v>142</v>
      </c>
      <c r="Q98" s="54" t="s">
        <v>143</v>
      </c>
      <c r="R98" s="54" t="s">
        <v>144</v>
      </c>
      <c r="S98" s="54" t="s">
        <v>145</v>
      </c>
      <c r="T98" s="55" t="s">
        <v>146</v>
      </c>
    </row>
    <row r="99" spans="2:63" s="10" customFormat="1" ht="30" customHeight="1">
      <c r="B99" s="24"/>
      <c r="C99" s="58" t="s">
        <v>113</v>
      </c>
      <c r="J99" s="114">
        <f>$BK$99</f>
        <v>0</v>
      </c>
      <c r="L99" s="24"/>
      <c r="M99" s="57"/>
      <c r="N99" s="48"/>
      <c r="O99" s="48"/>
      <c r="P99" s="115">
        <f>$P$100+$P$126+$P$202+$P$206</f>
        <v>0</v>
      </c>
      <c r="Q99" s="48"/>
      <c r="R99" s="115">
        <f>$R$100+$R$126+$R$202+$R$206</f>
        <v>0.019700000000000002</v>
      </c>
      <c r="S99" s="48"/>
      <c r="T99" s="116">
        <f>$T$100+$T$126+$T$202+$T$206</f>
        <v>0</v>
      </c>
      <c r="AT99" s="10" t="s">
        <v>71</v>
      </c>
      <c r="AU99" s="10" t="s">
        <v>114</v>
      </c>
      <c r="BK99" s="117">
        <f>$BK$100+$BK$126+$BK$202+$BK$206</f>
        <v>0</v>
      </c>
    </row>
    <row r="100" spans="2:63" s="119" customFormat="1" ht="37.5" customHeight="1">
      <c r="B100" s="118"/>
      <c r="D100" s="120" t="s">
        <v>71</v>
      </c>
      <c r="E100" s="121" t="s">
        <v>147</v>
      </c>
      <c r="F100" s="121" t="s">
        <v>148</v>
      </c>
      <c r="J100" s="122">
        <f>$BK$100</f>
        <v>0</v>
      </c>
      <c r="L100" s="118"/>
      <c r="M100" s="123"/>
      <c r="P100" s="124">
        <f>$P$101+$P$104+$P$109+$P$112+$P$123</f>
        <v>0</v>
      </c>
      <c r="R100" s="124">
        <f>$R$101+$R$104+$R$109+$R$112+$R$123</f>
        <v>0</v>
      </c>
      <c r="T100" s="125">
        <f>$T$101+$T$104+$T$109+$T$112+$T$123</f>
        <v>0</v>
      </c>
      <c r="AR100" s="120" t="s">
        <v>22</v>
      </c>
      <c r="AT100" s="120" t="s">
        <v>71</v>
      </c>
      <c r="AU100" s="120" t="s">
        <v>72</v>
      </c>
      <c r="AY100" s="120" t="s">
        <v>149</v>
      </c>
      <c r="BK100" s="126">
        <f>$BK$101+$BK$104+$BK$109+$BK$112+$BK$123</f>
        <v>0</v>
      </c>
    </row>
    <row r="101" spans="2:63" s="119" customFormat="1" ht="21" customHeight="1">
      <c r="B101" s="118"/>
      <c r="D101" s="120" t="s">
        <v>71</v>
      </c>
      <c r="E101" s="127" t="s">
        <v>150</v>
      </c>
      <c r="F101" s="127" t="s">
        <v>151</v>
      </c>
      <c r="J101" s="128">
        <f>$BK$101</f>
        <v>0</v>
      </c>
      <c r="L101" s="118"/>
      <c r="M101" s="123"/>
      <c r="P101" s="124">
        <f>SUM($P$102:$P$103)</f>
        <v>0</v>
      </c>
      <c r="R101" s="124">
        <f>SUM($R$102:$R$103)</f>
        <v>0</v>
      </c>
      <c r="T101" s="125">
        <f>SUM($T$102:$T$103)</f>
        <v>0</v>
      </c>
      <c r="AR101" s="120" t="s">
        <v>22</v>
      </c>
      <c r="AT101" s="120" t="s">
        <v>71</v>
      </c>
      <c r="AU101" s="120" t="s">
        <v>22</v>
      </c>
      <c r="AY101" s="120" t="s">
        <v>149</v>
      </c>
      <c r="BK101" s="126">
        <f>SUM($BK$102:$BK$103)</f>
        <v>0</v>
      </c>
    </row>
    <row r="102" spans="2:65" s="10" customFormat="1" ht="15.75" customHeight="1">
      <c r="B102" s="24"/>
      <c r="C102" s="129" t="s">
        <v>152</v>
      </c>
      <c r="D102" s="129" t="s">
        <v>153</v>
      </c>
      <c r="E102" s="130" t="s">
        <v>154</v>
      </c>
      <c r="F102" s="131" t="s">
        <v>155</v>
      </c>
      <c r="G102" s="132" t="s">
        <v>156</v>
      </c>
      <c r="H102" s="133">
        <v>1.6</v>
      </c>
      <c r="I102" s="156"/>
      <c r="J102" s="134">
        <f>ROUND($I$102*$H$102,2)</f>
        <v>0</v>
      </c>
      <c r="K102" s="131"/>
      <c r="L102" s="24"/>
      <c r="M102" s="135"/>
      <c r="N102" s="136" t="s">
        <v>43</v>
      </c>
      <c r="Q102" s="137">
        <v>0</v>
      </c>
      <c r="R102" s="137">
        <f>$Q$102*$H$102</f>
        <v>0</v>
      </c>
      <c r="S102" s="137">
        <v>0</v>
      </c>
      <c r="T102" s="138">
        <f>$S$102*$H$102</f>
        <v>0</v>
      </c>
      <c r="AR102" s="89" t="s">
        <v>157</v>
      </c>
      <c r="AT102" s="89" t="s">
        <v>153</v>
      </c>
      <c r="AU102" s="89" t="s">
        <v>80</v>
      </c>
      <c r="AY102" s="10" t="s">
        <v>149</v>
      </c>
      <c r="BE102" s="139">
        <f>IF($N$102="základní",$J$102,0)</f>
        <v>0</v>
      </c>
      <c r="BF102" s="139">
        <f>IF($N$102="snížená",$J$102,0)</f>
        <v>0</v>
      </c>
      <c r="BG102" s="139">
        <f>IF($N$102="zákl. přenesená",$J$102,0)</f>
        <v>0</v>
      </c>
      <c r="BH102" s="139">
        <f>IF($N$102="sníž. přenesená",$J$102,0)</f>
        <v>0</v>
      </c>
      <c r="BI102" s="139">
        <f>IF($N$102="nulová",$J$102,0)</f>
        <v>0</v>
      </c>
      <c r="BJ102" s="89" t="s">
        <v>22</v>
      </c>
      <c r="BK102" s="139">
        <f>ROUND($I$102*$H$102,2)</f>
        <v>0</v>
      </c>
      <c r="BL102" s="89" t="s">
        <v>157</v>
      </c>
      <c r="BM102" s="89" t="s">
        <v>80</v>
      </c>
    </row>
    <row r="103" spans="2:47" s="10" customFormat="1" ht="16.5" customHeight="1">
      <c r="B103" s="24"/>
      <c r="D103" s="140" t="s">
        <v>158</v>
      </c>
      <c r="F103" s="141" t="s">
        <v>155</v>
      </c>
      <c r="L103" s="24"/>
      <c r="M103" s="50"/>
      <c r="T103" s="51"/>
      <c r="AT103" s="10" t="s">
        <v>158</v>
      </c>
      <c r="AU103" s="10" t="s">
        <v>80</v>
      </c>
    </row>
    <row r="104" spans="2:63" s="119" customFormat="1" ht="30.75" customHeight="1">
      <c r="B104" s="118"/>
      <c r="D104" s="120" t="s">
        <v>71</v>
      </c>
      <c r="E104" s="127" t="s">
        <v>159</v>
      </c>
      <c r="F104" s="127" t="s">
        <v>160</v>
      </c>
      <c r="J104" s="128">
        <f>$BK$104</f>
        <v>0</v>
      </c>
      <c r="L104" s="118"/>
      <c r="M104" s="123"/>
      <c r="P104" s="124">
        <f>SUM($P$105:$P$108)</f>
        <v>0</v>
      </c>
      <c r="R104" s="124">
        <f>SUM($R$105:$R$108)</f>
        <v>0</v>
      </c>
      <c r="T104" s="125">
        <f>SUM($T$105:$T$108)</f>
        <v>0</v>
      </c>
      <c r="AR104" s="120" t="s">
        <v>22</v>
      </c>
      <c r="AT104" s="120" t="s">
        <v>71</v>
      </c>
      <c r="AU104" s="120" t="s">
        <v>22</v>
      </c>
      <c r="AY104" s="120" t="s">
        <v>149</v>
      </c>
      <c r="BK104" s="126">
        <f>SUM($BK$105:$BK$108)</f>
        <v>0</v>
      </c>
    </row>
    <row r="105" spans="2:65" s="10" customFormat="1" ht="15.75" customHeight="1">
      <c r="B105" s="24"/>
      <c r="C105" s="129" t="s">
        <v>161</v>
      </c>
      <c r="D105" s="129" t="s">
        <v>153</v>
      </c>
      <c r="E105" s="130" t="s">
        <v>162</v>
      </c>
      <c r="F105" s="131" t="s">
        <v>163</v>
      </c>
      <c r="G105" s="132" t="s">
        <v>156</v>
      </c>
      <c r="H105" s="133">
        <v>6</v>
      </c>
      <c r="I105" s="156"/>
      <c r="J105" s="134">
        <f>ROUND($I$105*$H$105,2)</f>
        <v>0</v>
      </c>
      <c r="K105" s="131"/>
      <c r="L105" s="24"/>
      <c r="M105" s="135"/>
      <c r="N105" s="136" t="s">
        <v>43</v>
      </c>
      <c r="Q105" s="137">
        <v>0</v>
      </c>
      <c r="R105" s="137">
        <f>$Q$105*$H$105</f>
        <v>0</v>
      </c>
      <c r="S105" s="137">
        <v>0</v>
      </c>
      <c r="T105" s="138">
        <f>$S$105*$H$105</f>
        <v>0</v>
      </c>
      <c r="AR105" s="89" t="s">
        <v>157</v>
      </c>
      <c r="AT105" s="89" t="s">
        <v>153</v>
      </c>
      <c r="AU105" s="89" t="s">
        <v>80</v>
      </c>
      <c r="AY105" s="10" t="s">
        <v>149</v>
      </c>
      <c r="BE105" s="139">
        <f>IF($N$105="základní",$J$105,0)</f>
        <v>0</v>
      </c>
      <c r="BF105" s="139">
        <f>IF($N$105="snížená",$J$105,0)</f>
        <v>0</v>
      </c>
      <c r="BG105" s="139">
        <f>IF($N$105="zákl. přenesená",$J$105,0)</f>
        <v>0</v>
      </c>
      <c r="BH105" s="139">
        <f>IF($N$105="sníž. přenesená",$J$105,0)</f>
        <v>0</v>
      </c>
      <c r="BI105" s="139">
        <f>IF($N$105="nulová",$J$105,0)</f>
        <v>0</v>
      </c>
      <c r="BJ105" s="89" t="s">
        <v>22</v>
      </c>
      <c r="BK105" s="139">
        <f>ROUND($I$105*$H$105,2)</f>
        <v>0</v>
      </c>
      <c r="BL105" s="89" t="s">
        <v>157</v>
      </c>
      <c r="BM105" s="89" t="s">
        <v>150</v>
      </c>
    </row>
    <row r="106" spans="2:47" s="10" customFormat="1" ht="16.5" customHeight="1">
      <c r="B106" s="24"/>
      <c r="D106" s="140" t="s">
        <v>158</v>
      </c>
      <c r="F106" s="141" t="s">
        <v>163</v>
      </c>
      <c r="L106" s="24"/>
      <c r="M106" s="50"/>
      <c r="T106" s="51"/>
      <c r="AT106" s="10" t="s">
        <v>158</v>
      </c>
      <c r="AU106" s="10" t="s">
        <v>80</v>
      </c>
    </row>
    <row r="107" spans="2:65" s="10" customFormat="1" ht="15.75" customHeight="1">
      <c r="B107" s="24"/>
      <c r="C107" s="129" t="s">
        <v>164</v>
      </c>
      <c r="D107" s="129" t="s">
        <v>153</v>
      </c>
      <c r="E107" s="130" t="s">
        <v>165</v>
      </c>
      <c r="F107" s="131" t="s">
        <v>166</v>
      </c>
      <c r="G107" s="132" t="s">
        <v>156</v>
      </c>
      <c r="H107" s="133">
        <v>30</v>
      </c>
      <c r="I107" s="156"/>
      <c r="J107" s="134">
        <f>ROUND($I$107*$H$107,2)</f>
        <v>0</v>
      </c>
      <c r="K107" s="131"/>
      <c r="L107" s="24"/>
      <c r="M107" s="135"/>
      <c r="N107" s="136" t="s">
        <v>43</v>
      </c>
      <c r="Q107" s="137">
        <v>0</v>
      </c>
      <c r="R107" s="137">
        <f>$Q$107*$H$107</f>
        <v>0</v>
      </c>
      <c r="S107" s="137">
        <v>0</v>
      </c>
      <c r="T107" s="138">
        <f>$S$107*$H$107</f>
        <v>0</v>
      </c>
      <c r="AR107" s="89" t="s">
        <v>157</v>
      </c>
      <c r="AT107" s="89" t="s">
        <v>153</v>
      </c>
      <c r="AU107" s="89" t="s">
        <v>80</v>
      </c>
      <c r="AY107" s="10" t="s">
        <v>149</v>
      </c>
      <c r="BE107" s="139">
        <f>IF($N$107="základní",$J$107,0)</f>
        <v>0</v>
      </c>
      <c r="BF107" s="139">
        <f>IF($N$107="snížená",$J$107,0)</f>
        <v>0</v>
      </c>
      <c r="BG107" s="139">
        <f>IF($N$107="zákl. přenesená",$J$107,0)</f>
        <v>0</v>
      </c>
      <c r="BH107" s="139">
        <f>IF($N$107="sníž. přenesená",$J$107,0)</f>
        <v>0</v>
      </c>
      <c r="BI107" s="139">
        <f>IF($N$107="nulová",$J$107,0)</f>
        <v>0</v>
      </c>
      <c r="BJ107" s="89" t="s">
        <v>22</v>
      </c>
      <c r="BK107" s="139">
        <f>ROUND($I$107*$H$107,2)</f>
        <v>0</v>
      </c>
      <c r="BL107" s="89" t="s">
        <v>157</v>
      </c>
      <c r="BM107" s="89" t="s">
        <v>157</v>
      </c>
    </row>
    <row r="108" spans="2:47" s="10" customFormat="1" ht="16.5" customHeight="1">
      <c r="B108" s="24"/>
      <c r="D108" s="140" t="s">
        <v>158</v>
      </c>
      <c r="F108" s="141" t="s">
        <v>166</v>
      </c>
      <c r="L108" s="24"/>
      <c r="M108" s="50"/>
      <c r="T108" s="51"/>
      <c r="AT108" s="10" t="s">
        <v>158</v>
      </c>
      <c r="AU108" s="10" t="s">
        <v>80</v>
      </c>
    </row>
    <row r="109" spans="2:63" s="119" customFormat="1" ht="30.75" customHeight="1">
      <c r="B109" s="118"/>
      <c r="D109" s="120" t="s">
        <v>71</v>
      </c>
      <c r="E109" s="127" t="s">
        <v>167</v>
      </c>
      <c r="F109" s="127" t="s">
        <v>168</v>
      </c>
      <c r="J109" s="128">
        <f>$BK$109</f>
        <v>0</v>
      </c>
      <c r="L109" s="118"/>
      <c r="M109" s="123"/>
      <c r="P109" s="124">
        <f>SUM($P$110:$P$111)</f>
        <v>0</v>
      </c>
      <c r="R109" s="124">
        <f>SUM($R$110:$R$111)</f>
        <v>0</v>
      </c>
      <c r="T109" s="125">
        <f>SUM($T$110:$T$111)</f>
        <v>0</v>
      </c>
      <c r="AR109" s="120" t="s">
        <v>22</v>
      </c>
      <c r="AT109" s="120" t="s">
        <v>71</v>
      </c>
      <c r="AU109" s="120" t="s">
        <v>22</v>
      </c>
      <c r="AY109" s="120" t="s">
        <v>149</v>
      </c>
      <c r="BK109" s="126">
        <f>SUM($BK$110:$BK$111)</f>
        <v>0</v>
      </c>
    </row>
    <row r="110" spans="2:65" s="10" customFormat="1" ht="15.75" customHeight="1">
      <c r="B110" s="24"/>
      <c r="C110" s="129" t="s">
        <v>169</v>
      </c>
      <c r="D110" s="129" t="s">
        <v>153</v>
      </c>
      <c r="E110" s="130" t="s">
        <v>170</v>
      </c>
      <c r="F110" s="131" t="s">
        <v>171</v>
      </c>
      <c r="G110" s="132" t="s">
        <v>156</v>
      </c>
      <c r="H110" s="133">
        <v>20</v>
      </c>
      <c r="I110" s="156"/>
      <c r="J110" s="134">
        <f>ROUND($I$110*$H$110,2)</f>
        <v>0</v>
      </c>
      <c r="K110" s="131"/>
      <c r="L110" s="24"/>
      <c r="M110" s="135"/>
      <c r="N110" s="136" t="s">
        <v>43</v>
      </c>
      <c r="Q110" s="137">
        <v>0</v>
      </c>
      <c r="R110" s="137">
        <f>$Q$110*$H$110</f>
        <v>0</v>
      </c>
      <c r="S110" s="137">
        <v>0</v>
      </c>
      <c r="T110" s="138">
        <f>$S$110*$H$110</f>
        <v>0</v>
      </c>
      <c r="AR110" s="89" t="s">
        <v>157</v>
      </c>
      <c r="AT110" s="89" t="s">
        <v>153</v>
      </c>
      <c r="AU110" s="89" t="s">
        <v>80</v>
      </c>
      <c r="AY110" s="10" t="s">
        <v>149</v>
      </c>
      <c r="BE110" s="139">
        <f>IF($N$110="základní",$J$110,0)</f>
        <v>0</v>
      </c>
      <c r="BF110" s="139">
        <f>IF($N$110="snížená",$J$110,0)</f>
        <v>0</v>
      </c>
      <c r="BG110" s="139">
        <f>IF($N$110="zákl. přenesená",$J$110,0)</f>
        <v>0</v>
      </c>
      <c r="BH110" s="139">
        <f>IF($N$110="sníž. přenesená",$J$110,0)</f>
        <v>0</v>
      </c>
      <c r="BI110" s="139">
        <f>IF($N$110="nulová",$J$110,0)</f>
        <v>0</v>
      </c>
      <c r="BJ110" s="89" t="s">
        <v>22</v>
      </c>
      <c r="BK110" s="139">
        <f>ROUND($I$110*$H$110,2)</f>
        <v>0</v>
      </c>
      <c r="BL110" s="89" t="s">
        <v>157</v>
      </c>
      <c r="BM110" s="89" t="s">
        <v>172</v>
      </c>
    </row>
    <row r="111" spans="2:47" s="10" customFormat="1" ht="16.5" customHeight="1">
      <c r="B111" s="24"/>
      <c r="D111" s="140" t="s">
        <v>158</v>
      </c>
      <c r="F111" s="141" t="s">
        <v>171</v>
      </c>
      <c r="L111" s="24"/>
      <c r="M111" s="50"/>
      <c r="T111" s="51"/>
      <c r="AT111" s="10" t="s">
        <v>158</v>
      </c>
      <c r="AU111" s="10" t="s">
        <v>80</v>
      </c>
    </row>
    <row r="112" spans="2:63" s="119" customFormat="1" ht="30.75" customHeight="1">
      <c r="B112" s="118"/>
      <c r="D112" s="120" t="s">
        <v>71</v>
      </c>
      <c r="E112" s="127" t="s">
        <v>173</v>
      </c>
      <c r="F112" s="127" t="s">
        <v>174</v>
      </c>
      <c r="J112" s="128">
        <f>$BK$112</f>
        <v>0</v>
      </c>
      <c r="L112" s="118"/>
      <c r="M112" s="123"/>
      <c r="P112" s="124">
        <f>SUM($P$113:$P$122)</f>
        <v>0</v>
      </c>
      <c r="R112" s="124">
        <f>SUM($R$113:$R$122)</f>
        <v>0</v>
      </c>
      <c r="T112" s="125">
        <f>SUM($T$113:$T$122)</f>
        <v>0</v>
      </c>
      <c r="AR112" s="120" t="s">
        <v>22</v>
      </c>
      <c r="AT112" s="120" t="s">
        <v>71</v>
      </c>
      <c r="AU112" s="120" t="s">
        <v>22</v>
      </c>
      <c r="AY112" s="120" t="s">
        <v>149</v>
      </c>
      <c r="BK112" s="126">
        <f>SUM($BK$113:$BK$122)</f>
        <v>0</v>
      </c>
    </row>
    <row r="113" spans="2:65" s="10" customFormat="1" ht="15.75" customHeight="1">
      <c r="B113" s="24"/>
      <c r="C113" s="129" t="s">
        <v>175</v>
      </c>
      <c r="D113" s="129" t="s">
        <v>153</v>
      </c>
      <c r="E113" s="130" t="s">
        <v>176</v>
      </c>
      <c r="F113" s="131" t="s">
        <v>177</v>
      </c>
      <c r="G113" s="132" t="s">
        <v>178</v>
      </c>
      <c r="H113" s="133">
        <v>0.657</v>
      </c>
      <c r="I113" s="156"/>
      <c r="J113" s="134">
        <f>ROUND($I$113*$H$113,2)</f>
        <v>0</v>
      </c>
      <c r="K113" s="131"/>
      <c r="L113" s="24"/>
      <c r="M113" s="135"/>
      <c r="N113" s="136" t="s">
        <v>43</v>
      </c>
      <c r="Q113" s="137">
        <v>0</v>
      </c>
      <c r="R113" s="137">
        <f>$Q$113*$H$113</f>
        <v>0</v>
      </c>
      <c r="S113" s="137">
        <v>0</v>
      </c>
      <c r="T113" s="138">
        <f>$S$113*$H$113</f>
        <v>0</v>
      </c>
      <c r="AR113" s="89" t="s">
        <v>157</v>
      </c>
      <c r="AT113" s="89" t="s">
        <v>153</v>
      </c>
      <c r="AU113" s="89" t="s">
        <v>80</v>
      </c>
      <c r="AY113" s="10" t="s">
        <v>149</v>
      </c>
      <c r="BE113" s="139">
        <f>IF($N$113="základní",$J$113,0)</f>
        <v>0</v>
      </c>
      <c r="BF113" s="139">
        <f>IF($N$113="snížená",$J$113,0)</f>
        <v>0</v>
      </c>
      <c r="BG113" s="139">
        <f>IF($N$113="zákl. přenesená",$J$113,0)</f>
        <v>0</v>
      </c>
      <c r="BH113" s="139">
        <f>IF($N$113="sníž. přenesená",$J$113,0)</f>
        <v>0</v>
      </c>
      <c r="BI113" s="139">
        <f>IF($N$113="nulová",$J$113,0)</f>
        <v>0</v>
      </c>
      <c r="BJ113" s="89" t="s">
        <v>22</v>
      </c>
      <c r="BK113" s="139">
        <f>ROUND($I$113*$H$113,2)</f>
        <v>0</v>
      </c>
      <c r="BL113" s="89" t="s">
        <v>157</v>
      </c>
      <c r="BM113" s="89" t="s">
        <v>159</v>
      </c>
    </row>
    <row r="114" spans="2:47" s="10" customFormat="1" ht="16.5" customHeight="1">
      <c r="B114" s="24"/>
      <c r="D114" s="140" t="s">
        <v>158</v>
      </c>
      <c r="F114" s="141" t="s">
        <v>177</v>
      </c>
      <c r="L114" s="24"/>
      <c r="M114" s="50"/>
      <c r="T114" s="51"/>
      <c r="AT114" s="10" t="s">
        <v>158</v>
      </c>
      <c r="AU114" s="10" t="s">
        <v>80</v>
      </c>
    </row>
    <row r="115" spans="2:65" s="10" customFormat="1" ht="15.75" customHeight="1">
      <c r="B115" s="24"/>
      <c r="C115" s="129" t="s">
        <v>179</v>
      </c>
      <c r="D115" s="129" t="s">
        <v>153</v>
      </c>
      <c r="E115" s="130" t="s">
        <v>180</v>
      </c>
      <c r="F115" s="131" t="s">
        <v>181</v>
      </c>
      <c r="G115" s="132" t="s">
        <v>178</v>
      </c>
      <c r="H115" s="133">
        <v>0.657</v>
      </c>
      <c r="I115" s="156"/>
      <c r="J115" s="134">
        <f>ROUND($I$115*$H$115,2)</f>
        <v>0</v>
      </c>
      <c r="K115" s="131"/>
      <c r="L115" s="24"/>
      <c r="M115" s="135"/>
      <c r="N115" s="136" t="s">
        <v>43</v>
      </c>
      <c r="Q115" s="137">
        <v>0</v>
      </c>
      <c r="R115" s="137">
        <f>$Q$115*$H$115</f>
        <v>0</v>
      </c>
      <c r="S115" s="137">
        <v>0</v>
      </c>
      <c r="T115" s="138">
        <f>$S$115*$H$115</f>
        <v>0</v>
      </c>
      <c r="AR115" s="89" t="s">
        <v>157</v>
      </c>
      <c r="AT115" s="89" t="s">
        <v>153</v>
      </c>
      <c r="AU115" s="89" t="s">
        <v>80</v>
      </c>
      <c r="AY115" s="10" t="s">
        <v>149</v>
      </c>
      <c r="BE115" s="139">
        <f>IF($N$115="základní",$J$115,0)</f>
        <v>0</v>
      </c>
      <c r="BF115" s="139">
        <f>IF($N$115="snížená",$J$115,0)</f>
        <v>0</v>
      </c>
      <c r="BG115" s="139">
        <f>IF($N$115="zákl. přenesená",$J$115,0)</f>
        <v>0</v>
      </c>
      <c r="BH115" s="139">
        <f>IF($N$115="sníž. přenesená",$J$115,0)</f>
        <v>0</v>
      </c>
      <c r="BI115" s="139">
        <f>IF($N$115="nulová",$J$115,0)</f>
        <v>0</v>
      </c>
      <c r="BJ115" s="89" t="s">
        <v>22</v>
      </c>
      <c r="BK115" s="139">
        <f>ROUND($I$115*$H$115,2)</f>
        <v>0</v>
      </c>
      <c r="BL115" s="89" t="s">
        <v>157</v>
      </c>
      <c r="BM115" s="89" t="s">
        <v>182</v>
      </c>
    </row>
    <row r="116" spans="2:47" s="10" customFormat="1" ht="16.5" customHeight="1">
      <c r="B116" s="24"/>
      <c r="D116" s="140" t="s">
        <v>158</v>
      </c>
      <c r="F116" s="141" t="s">
        <v>181</v>
      </c>
      <c r="L116" s="24"/>
      <c r="M116" s="50"/>
      <c r="T116" s="51"/>
      <c r="AT116" s="10" t="s">
        <v>158</v>
      </c>
      <c r="AU116" s="10" t="s">
        <v>80</v>
      </c>
    </row>
    <row r="117" spans="2:65" s="10" customFormat="1" ht="15.75" customHeight="1">
      <c r="B117" s="24"/>
      <c r="C117" s="129" t="s">
        <v>183</v>
      </c>
      <c r="D117" s="129" t="s">
        <v>153</v>
      </c>
      <c r="E117" s="130" t="s">
        <v>184</v>
      </c>
      <c r="F117" s="131" t="s">
        <v>185</v>
      </c>
      <c r="G117" s="132" t="s">
        <v>178</v>
      </c>
      <c r="H117" s="133">
        <v>8.61</v>
      </c>
      <c r="I117" s="156"/>
      <c r="J117" s="134">
        <f>ROUND($I$117*$H$117,2)</f>
        <v>0</v>
      </c>
      <c r="K117" s="131"/>
      <c r="L117" s="24"/>
      <c r="M117" s="135"/>
      <c r="N117" s="136" t="s">
        <v>43</v>
      </c>
      <c r="Q117" s="137">
        <v>0</v>
      </c>
      <c r="R117" s="137">
        <f>$Q$117*$H$117</f>
        <v>0</v>
      </c>
      <c r="S117" s="137">
        <v>0</v>
      </c>
      <c r="T117" s="138">
        <f>$S$117*$H$117</f>
        <v>0</v>
      </c>
      <c r="AR117" s="89" t="s">
        <v>157</v>
      </c>
      <c r="AT117" s="89" t="s">
        <v>153</v>
      </c>
      <c r="AU117" s="89" t="s">
        <v>80</v>
      </c>
      <c r="AY117" s="10" t="s">
        <v>149</v>
      </c>
      <c r="BE117" s="139">
        <f>IF($N$117="základní",$J$117,0)</f>
        <v>0</v>
      </c>
      <c r="BF117" s="139">
        <f>IF($N$117="snížená",$J$117,0)</f>
        <v>0</v>
      </c>
      <c r="BG117" s="139">
        <f>IF($N$117="zákl. přenesená",$J$117,0)</f>
        <v>0</v>
      </c>
      <c r="BH117" s="139">
        <f>IF($N$117="sníž. přenesená",$J$117,0)</f>
        <v>0</v>
      </c>
      <c r="BI117" s="139">
        <f>IF($N$117="nulová",$J$117,0)</f>
        <v>0</v>
      </c>
      <c r="BJ117" s="89" t="s">
        <v>22</v>
      </c>
      <c r="BK117" s="139">
        <f>ROUND($I$117*$H$117,2)</f>
        <v>0</v>
      </c>
      <c r="BL117" s="89" t="s">
        <v>157</v>
      </c>
      <c r="BM117" s="89" t="s">
        <v>164</v>
      </c>
    </row>
    <row r="118" spans="2:47" s="10" customFormat="1" ht="16.5" customHeight="1">
      <c r="B118" s="24"/>
      <c r="D118" s="140" t="s">
        <v>158</v>
      </c>
      <c r="F118" s="141" t="s">
        <v>185</v>
      </c>
      <c r="L118" s="24"/>
      <c r="M118" s="50"/>
      <c r="T118" s="51"/>
      <c r="AT118" s="10" t="s">
        <v>158</v>
      </c>
      <c r="AU118" s="10" t="s">
        <v>80</v>
      </c>
    </row>
    <row r="119" spans="2:65" s="10" customFormat="1" ht="15.75" customHeight="1">
      <c r="B119" s="24"/>
      <c r="C119" s="129" t="s">
        <v>186</v>
      </c>
      <c r="D119" s="129" t="s">
        <v>153</v>
      </c>
      <c r="E119" s="130" t="s">
        <v>187</v>
      </c>
      <c r="F119" s="131" t="s">
        <v>188</v>
      </c>
      <c r="G119" s="132" t="s">
        <v>178</v>
      </c>
      <c r="H119" s="133">
        <v>0.597</v>
      </c>
      <c r="I119" s="156"/>
      <c r="J119" s="134">
        <f>ROUND($I$119*$H$119,2)</f>
        <v>0</v>
      </c>
      <c r="K119" s="131"/>
      <c r="L119" s="24"/>
      <c r="M119" s="135"/>
      <c r="N119" s="136" t="s">
        <v>43</v>
      </c>
      <c r="Q119" s="137">
        <v>0</v>
      </c>
      <c r="R119" s="137">
        <f>$Q$119*$H$119</f>
        <v>0</v>
      </c>
      <c r="S119" s="137">
        <v>0</v>
      </c>
      <c r="T119" s="138">
        <f>$S$119*$H$119</f>
        <v>0</v>
      </c>
      <c r="AR119" s="89" t="s">
        <v>157</v>
      </c>
      <c r="AT119" s="89" t="s">
        <v>153</v>
      </c>
      <c r="AU119" s="89" t="s">
        <v>80</v>
      </c>
      <c r="AY119" s="10" t="s">
        <v>149</v>
      </c>
      <c r="BE119" s="139">
        <f>IF($N$119="základní",$J$119,0)</f>
        <v>0</v>
      </c>
      <c r="BF119" s="139">
        <f>IF($N$119="snížená",$J$119,0)</f>
        <v>0</v>
      </c>
      <c r="BG119" s="139">
        <f>IF($N$119="zákl. přenesená",$J$119,0)</f>
        <v>0</v>
      </c>
      <c r="BH119" s="139">
        <f>IF($N$119="sníž. přenesená",$J$119,0)</f>
        <v>0</v>
      </c>
      <c r="BI119" s="139">
        <f>IF($N$119="nulová",$J$119,0)</f>
        <v>0</v>
      </c>
      <c r="BJ119" s="89" t="s">
        <v>22</v>
      </c>
      <c r="BK119" s="139">
        <f>ROUND($I$119*$H$119,2)</f>
        <v>0</v>
      </c>
      <c r="BL119" s="89" t="s">
        <v>157</v>
      </c>
      <c r="BM119" s="89" t="s">
        <v>167</v>
      </c>
    </row>
    <row r="120" spans="2:47" s="10" customFormat="1" ht="16.5" customHeight="1">
      <c r="B120" s="24"/>
      <c r="D120" s="140" t="s">
        <v>158</v>
      </c>
      <c r="F120" s="141" t="s">
        <v>188</v>
      </c>
      <c r="L120" s="24"/>
      <c r="M120" s="50"/>
      <c r="T120" s="51"/>
      <c r="AT120" s="10" t="s">
        <v>158</v>
      </c>
      <c r="AU120" s="10" t="s">
        <v>80</v>
      </c>
    </row>
    <row r="121" spans="2:65" s="10" customFormat="1" ht="15.75" customHeight="1">
      <c r="B121" s="24"/>
      <c r="C121" s="129" t="s">
        <v>189</v>
      </c>
      <c r="D121" s="129" t="s">
        <v>153</v>
      </c>
      <c r="E121" s="130" t="s">
        <v>190</v>
      </c>
      <c r="F121" s="131" t="s">
        <v>191</v>
      </c>
      <c r="G121" s="132" t="s">
        <v>178</v>
      </c>
      <c r="H121" s="133">
        <v>0.076</v>
      </c>
      <c r="I121" s="156"/>
      <c r="J121" s="134">
        <f>ROUND($I$121*$H$121,2)</f>
        <v>0</v>
      </c>
      <c r="K121" s="131"/>
      <c r="L121" s="24"/>
      <c r="M121" s="135"/>
      <c r="N121" s="136" t="s">
        <v>43</v>
      </c>
      <c r="Q121" s="137">
        <v>0</v>
      </c>
      <c r="R121" s="137">
        <f>$Q$121*$H$121</f>
        <v>0</v>
      </c>
      <c r="S121" s="137">
        <v>0</v>
      </c>
      <c r="T121" s="138">
        <f>$S$121*$H$121</f>
        <v>0</v>
      </c>
      <c r="AR121" s="89" t="s">
        <v>157</v>
      </c>
      <c r="AT121" s="89" t="s">
        <v>153</v>
      </c>
      <c r="AU121" s="89" t="s">
        <v>80</v>
      </c>
      <c r="AY121" s="10" t="s">
        <v>149</v>
      </c>
      <c r="BE121" s="139">
        <f>IF($N$121="základní",$J$121,0)</f>
        <v>0</v>
      </c>
      <c r="BF121" s="139">
        <f>IF($N$121="snížená",$J$121,0)</f>
        <v>0</v>
      </c>
      <c r="BG121" s="139">
        <f>IF($N$121="zákl. přenesená",$J$121,0)</f>
        <v>0</v>
      </c>
      <c r="BH121" s="139">
        <f>IF($N$121="sníž. přenesená",$J$121,0)</f>
        <v>0</v>
      </c>
      <c r="BI121" s="139">
        <f>IF($N$121="nulová",$J$121,0)</f>
        <v>0</v>
      </c>
      <c r="BJ121" s="89" t="s">
        <v>22</v>
      </c>
      <c r="BK121" s="139">
        <f>ROUND($I$121*$H$121,2)</f>
        <v>0</v>
      </c>
      <c r="BL121" s="89" t="s">
        <v>157</v>
      </c>
      <c r="BM121" s="89" t="s">
        <v>27</v>
      </c>
    </row>
    <row r="122" spans="2:47" s="10" customFormat="1" ht="16.5" customHeight="1">
      <c r="B122" s="24"/>
      <c r="D122" s="140" t="s">
        <v>158</v>
      </c>
      <c r="F122" s="141" t="s">
        <v>191</v>
      </c>
      <c r="L122" s="24"/>
      <c r="M122" s="50"/>
      <c r="T122" s="51"/>
      <c r="AT122" s="10" t="s">
        <v>158</v>
      </c>
      <c r="AU122" s="10" t="s">
        <v>80</v>
      </c>
    </row>
    <row r="123" spans="2:63" s="119" customFormat="1" ht="30.75" customHeight="1">
      <c r="B123" s="118"/>
      <c r="D123" s="120" t="s">
        <v>71</v>
      </c>
      <c r="E123" s="127" t="s">
        <v>192</v>
      </c>
      <c r="F123" s="127" t="s">
        <v>193</v>
      </c>
      <c r="J123" s="128">
        <f>$BK$123</f>
        <v>0</v>
      </c>
      <c r="L123" s="118"/>
      <c r="M123" s="123"/>
      <c r="P123" s="124">
        <f>SUM($P$124:$P$125)</f>
        <v>0</v>
      </c>
      <c r="R123" s="124">
        <f>SUM($R$124:$R$125)</f>
        <v>0</v>
      </c>
      <c r="T123" s="125">
        <f>SUM($T$124:$T$125)</f>
        <v>0</v>
      </c>
      <c r="AR123" s="120" t="s">
        <v>22</v>
      </c>
      <c r="AT123" s="120" t="s">
        <v>71</v>
      </c>
      <c r="AU123" s="120" t="s">
        <v>22</v>
      </c>
      <c r="AY123" s="120" t="s">
        <v>149</v>
      </c>
      <c r="BK123" s="126">
        <f>SUM($BK$124:$BK$125)</f>
        <v>0</v>
      </c>
    </row>
    <row r="124" spans="2:65" s="10" customFormat="1" ht="15.75" customHeight="1">
      <c r="B124" s="24"/>
      <c r="C124" s="129" t="s">
        <v>194</v>
      </c>
      <c r="D124" s="129" t="s">
        <v>153</v>
      </c>
      <c r="E124" s="130" t="s">
        <v>195</v>
      </c>
      <c r="F124" s="131" t="s">
        <v>196</v>
      </c>
      <c r="G124" s="132" t="s">
        <v>178</v>
      </c>
      <c r="H124" s="133">
        <v>0.369</v>
      </c>
      <c r="I124" s="156"/>
      <c r="J124" s="134">
        <f>ROUND($I$124*$H$124,2)</f>
        <v>0</v>
      </c>
      <c r="K124" s="131"/>
      <c r="L124" s="24"/>
      <c r="M124" s="135"/>
      <c r="N124" s="136" t="s">
        <v>43</v>
      </c>
      <c r="Q124" s="137">
        <v>0</v>
      </c>
      <c r="R124" s="137">
        <f>$Q$124*$H$124</f>
        <v>0</v>
      </c>
      <c r="S124" s="137">
        <v>0</v>
      </c>
      <c r="T124" s="138">
        <f>$S$124*$H$124</f>
        <v>0</v>
      </c>
      <c r="AR124" s="89" t="s">
        <v>157</v>
      </c>
      <c r="AT124" s="89" t="s">
        <v>153</v>
      </c>
      <c r="AU124" s="89" t="s">
        <v>80</v>
      </c>
      <c r="AY124" s="10" t="s">
        <v>149</v>
      </c>
      <c r="BE124" s="139">
        <f>IF($N$124="základní",$J$124,0)</f>
        <v>0</v>
      </c>
      <c r="BF124" s="139">
        <f>IF($N$124="snížená",$J$124,0)</f>
        <v>0</v>
      </c>
      <c r="BG124" s="139">
        <f>IF($N$124="zákl. přenesená",$J$124,0)</f>
        <v>0</v>
      </c>
      <c r="BH124" s="139">
        <f>IF($N$124="sníž. přenesená",$J$124,0)</f>
        <v>0</v>
      </c>
      <c r="BI124" s="139">
        <f>IF($N$124="nulová",$J$124,0)</f>
        <v>0</v>
      </c>
      <c r="BJ124" s="89" t="s">
        <v>22</v>
      </c>
      <c r="BK124" s="139">
        <f>ROUND($I$124*$H$124,2)</f>
        <v>0</v>
      </c>
      <c r="BL124" s="89" t="s">
        <v>157</v>
      </c>
      <c r="BM124" s="89" t="s">
        <v>197</v>
      </c>
    </row>
    <row r="125" spans="2:47" s="10" customFormat="1" ht="16.5" customHeight="1">
      <c r="B125" s="24"/>
      <c r="D125" s="140" t="s">
        <v>158</v>
      </c>
      <c r="F125" s="141" t="s">
        <v>196</v>
      </c>
      <c r="L125" s="24"/>
      <c r="M125" s="50"/>
      <c r="T125" s="51"/>
      <c r="AT125" s="10" t="s">
        <v>158</v>
      </c>
      <c r="AU125" s="10" t="s">
        <v>80</v>
      </c>
    </row>
    <row r="126" spans="2:63" s="119" customFormat="1" ht="37.5" customHeight="1">
      <c r="B126" s="118"/>
      <c r="D126" s="120" t="s">
        <v>71</v>
      </c>
      <c r="E126" s="121" t="s">
        <v>198</v>
      </c>
      <c r="F126" s="121" t="s">
        <v>199</v>
      </c>
      <c r="J126" s="122">
        <f>$BK$126</f>
        <v>0</v>
      </c>
      <c r="L126" s="118"/>
      <c r="M126" s="123"/>
      <c r="P126" s="124">
        <f>$P$127+$P$132+$P$143+$P$185+$P$190+$P$199</f>
        <v>0</v>
      </c>
      <c r="R126" s="124">
        <f>$R$127+$R$132+$R$143+$R$185+$R$190+$R$199</f>
        <v>0.019700000000000002</v>
      </c>
      <c r="T126" s="125">
        <f>$T$127+$T$132+$T$143+$T$185+$T$190+$T$199</f>
        <v>0</v>
      </c>
      <c r="AR126" s="120" t="s">
        <v>22</v>
      </c>
      <c r="AT126" s="120" t="s">
        <v>71</v>
      </c>
      <c r="AU126" s="120" t="s">
        <v>72</v>
      </c>
      <c r="AY126" s="120" t="s">
        <v>149</v>
      </c>
      <c r="BK126" s="126">
        <f>$BK$127+$BK$132+$BK$143+$BK$185+$BK$190+$BK$199</f>
        <v>0</v>
      </c>
    </row>
    <row r="127" spans="2:63" s="119" customFormat="1" ht="21" customHeight="1">
      <c r="B127" s="118"/>
      <c r="D127" s="120" t="s">
        <v>71</v>
      </c>
      <c r="E127" s="127" t="s">
        <v>200</v>
      </c>
      <c r="F127" s="127" t="s">
        <v>201</v>
      </c>
      <c r="J127" s="128">
        <f>$BK$127</f>
        <v>0</v>
      </c>
      <c r="L127" s="118"/>
      <c r="M127" s="123"/>
      <c r="P127" s="124">
        <f>SUM($P$128:$P$131)</f>
        <v>0</v>
      </c>
      <c r="R127" s="124">
        <f>SUM($R$128:$R$131)</f>
        <v>0</v>
      </c>
      <c r="T127" s="125">
        <f>SUM($T$128:$T$131)</f>
        <v>0</v>
      </c>
      <c r="AR127" s="120" t="s">
        <v>22</v>
      </c>
      <c r="AT127" s="120" t="s">
        <v>71</v>
      </c>
      <c r="AU127" s="120" t="s">
        <v>22</v>
      </c>
      <c r="AY127" s="120" t="s">
        <v>149</v>
      </c>
      <c r="BK127" s="126">
        <f>SUM($BK$128:$BK$131)</f>
        <v>0</v>
      </c>
    </row>
    <row r="128" spans="2:65" s="10" customFormat="1" ht="15.75" customHeight="1">
      <c r="B128" s="24"/>
      <c r="C128" s="129" t="s">
        <v>202</v>
      </c>
      <c r="D128" s="129" t="s">
        <v>153</v>
      </c>
      <c r="E128" s="130" t="s">
        <v>203</v>
      </c>
      <c r="F128" s="131" t="s">
        <v>204</v>
      </c>
      <c r="G128" s="132" t="s">
        <v>205</v>
      </c>
      <c r="H128" s="133">
        <v>6</v>
      </c>
      <c r="I128" s="156"/>
      <c r="J128" s="134">
        <f>ROUND($I$128*$H$128,2)</f>
        <v>0</v>
      </c>
      <c r="K128" s="131"/>
      <c r="L128" s="24"/>
      <c r="M128" s="135"/>
      <c r="N128" s="136" t="s">
        <v>43</v>
      </c>
      <c r="Q128" s="137">
        <v>0</v>
      </c>
      <c r="R128" s="137">
        <f>$Q$128*$H$128</f>
        <v>0</v>
      </c>
      <c r="S128" s="137">
        <v>0</v>
      </c>
      <c r="T128" s="138">
        <f>$S$128*$H$128</f>
        <v>0</v>
      </c>
      <c r="AR128" s="89" t="s">
        <v>157</v>
      </c>
      <c r="AT128" s="89" t="s">
        <v>153</v>
      </c>
      <c r="AU128" s="89" t="s">
        <v>80</v>
      </c>
      <c r="AY128" s="10" t="s">
        <v>149</v>
      </c>
      <c r="BE128" s="139">
        <f>IF($N$128="základní",$J$128,0)</f>
        <v>0</v>
      </c>
      <c r="BF128" s="139">
        <f>IF($N$128="snížená",$J$128,0)</f>
        <v>0</v>
      </c>
      <c r="BG128" s="139">
        <f>IF($N$128="zákl. přenesená",$J$128,0)</f>
        <v>0</v>
      </c>
      <c r="BH128" s="139">
        <f>IF($N$128="sníž. přenesená",$J$128,0)</f>
        <v>0</v>
      </c>
      <c r="BI128" s="139">
        <f>IF($N$128="nulová",$J$128,0)</f>
        <v>0</v>
      </c>
      <c r="BJ128" s="89" t="s">
        <v>22</v>
      </c>
      <c r="BK128" s="139">
        <f>ROUND($I$128*$H$128,2)</f>
        <v>0</v>
      </c>
      <c r="BL128" s="89" t="s">
        <v>157</v>
      </c>
      <c r="BM128" s="89" t="s">
        <v>206</v>
      </c>
    </row>
    <row r="129" spans="2:47" s="10" customFormat="1" ht="16.5" customHeight="1">
      <c r="B129" s="24"/>
      <c r="D129" s="140" t="s">
        <v>158</v>
      </c>
      <c r="F129" s="141" t="s">
        <v>204</v>
      </c>
      <c r="L129" s="24"/>
      <c r="M129" s="50"/>
      <c r="T129" s="51"/>
      <c r="AT129" s="10" t="s">
        <v>158</v>
      </c>
      <c r="AU129" s="10" t="s">
        <v>80</v>
      </c>
    </row>
    <row r="130" spans="2:65" s="10" customFormat="1" ht="15.75" customHeight="1">
      <c r="B130" s="24"/>
      <c r="C130" s="129" t="s">
        <v>207</v>
      </c>
      <c r="D130" s="129" t="s">
        <v>153</v>
      </c>
      <c r="E130" s="130" t="s">
        <v>208</v>
      </c>
      <c r="F130" s="131" t="s">
        <v>209</v>
      </c>
      <c r="G130" s="132" t="s">
        <v>210</v>
      </c>
      <c r="H130" s="133">
        <v>6</v>
      </c>
      <c r="I130" s="156"/>
      <c r="J130" s="134">
        <f>ROUND($I$130*$H$130,2)</f>
        <v>0</v>
      </c>
      <c r="K130" s="131"/>
      <c r="L130" s="24"/>
      <c r="M130" s="135"/>
      <c r="N130" s="136" t="s">
        <v>43</v>
      </c>
      <c r="Q130" s="137">
        <v>0</v>
      </c>
      <c r="R130" s="137">
        <f>$Q$130*$H$130</f>
        <v>0</v>
      </c>
      <c r="S130" s="137">
        <v>0</v>
      </c>
      <c r="T130" s="138">
        <f>$S$130*$H$130</f>
        <v>0</v>
      </c>
      <c r="AR130" s="89" t="s">
        <v>157</v>
      </c>
      <c r="AT130" s="89" t="s">
        <v>153</v>
      </c>
      <c r="AU130" s="89" t="s">
        <v>80</v>
      </c>
      <c r="AY130" s="10" t="s">
        <v>149</v>
      </c>
      <c r="BE130" s="139">
        <f>IF($N$130="základní",$J$130,0)</f>
        <v>0</v>
      </c>
      <c r="BF130" s="139">
        <f>IF($N$130="snížená",$J$130,0)</f>
        <v>0</v>
      </c>
      <c r="BG130" s="139">
        <f>IF($N$130="zákl. přenesená",$J$130,0)</f>
        <v>0</v>
      </c>
      <c r="BH130" s="139">
        <f>IF($N$130="sníž. přenesená",$J$130,0)</f>
        <v>0</v>
      </c>
      <c r="BI130" s="139">
        <f>IF($N$130="nulová",$J$130,0)</f>
        <v>0</v>
      </c>
      <c r="BJ130" s="89" t="s">
        <v>22</v>
      </c>
      <c r="BK130" s="139">
        <f>ROUND($I$130*$H$130,2)</f>
        <v>0</v>
      </c>
      <c r="BL130" s="89" t="s">
        <v>157</v>
      </c>
      <c r="BM130" s="89" t="s">
        <v>211</v>
      </c>
    </row>
    <row r="131" spans="2:47" s="10" customFormat="1" ht="16.5" customHeight="1">
      <c r="B131" s="24"/>
      <c r="D131" s="140" t="s">
        <v>158</v>
      </c>
      <c r="F131" s="141" t="s">
        <v>209</v>
      </c>
      <c r="L131" s="24"/>
      <c r="M131" s="50"/>
      <c r="T131" s="51"/>
      <c r="AT131" s="10" t="s">
        <v>158</v>
      </c>
      <c r="AU131" s="10" t="s">
        <v>80</v>
      </c>
    </row>
    <row r="132" spans="2:63" s="119" customFormat="1" ht="30.75" customHeight="1">
      <c r="B132" s="118"/>
      <c r="D132" s="120" t="s">
        <v>71</v>
      </c>
      <c r="E132" s="127" t="s">
        <v>212</v>
      </c>
      <c r="F132" s="127" t="s">
        <v>213</v>
      </c>
      <c r="J132" s="128">
        <f>$BK$132</f>
        <v>0</v>
      </c>
      <c r="L132" s="118"/>
      <c r="M132" s="123"/>
      <c r="P132" s="124">
        <f>SUM($P$133:$P$142)</f>
        <v>0</v>
      </c>
      <c r="R132" s="124">
        <f>SUM($R$133:$R$142)</f>
        <v>0</v>
      </c>
      <c r="T132" s="125">
        <f>SUM($T$133:$T$142)</f>
        <v>0</v>
      </c>
      <c r="AR132" s="120" t="s">
        <v>22</v>
      </c>
      <c r="AT132" s="120" t="s">
        <v>71</v>
      </c>
      <c r="AU132" s="120" t="s">
        <v>22</v>
      </c>
      <c r="AY132" s="120" t="s">
        <v>149</v>
      </c>
      <c r="BK132" s="126">
        <f>SUM($BK$133:$BK$142)</f>
        <v>0</v>
      </c>
    </row>
    <row r="133" spans="2:65" s="10" customFormat="1" ht="15.75" customHeight="1">
      <c r="B133" s="24"/>
      <c r="C133" s="129" t="s">
        <v>9</v>
      </c>
      <c r="D133" s="129" t="s">
        <v>153</v>
      </c>
      <c r="E133" s="130" t="s">
        <v>214</v>
      </c>
      <c r="F133" s="131" t="s">
        <v>215</v>
      </c>
      <c r="G133" s="132" t="s">
        <v>205</v>
      </c>
      <c r="H133" s="133">
        <v>6</v>
      </c>
      <c r="I133" s="156"/>
      <c r="J133" s="134">
        <f>ROUND($I$133*$H$133,2)</f>
        <v>0</v>
      </c>
      <c r="K133" s="131"/>
      <c r="L133" s="24"/>
      <c r="M133" s="135"/>
      <c r="N133" s="136" t="s">
        <v>43</v>
      </c>
      <c r="Q133" s="137">
        <v>0</v>
      </c>
      <c r="R133" s="137">
        <f>$Q$133*$H$133</f>
        <v>0</v>
      </c>
      <c r="S133" s="137">
        <v>0</v>
      </c>
      <c r="T133" s="138">
        <f>$S$133*$H$133</f>
        <v>0</v>
      </c>
      <c r="AR133" s="89" t="s">
        <v>157</v>
      </c>
      <c r="AT133" s="89" t="s">
        <v>153</v>
      </c>
      <c r="AU133" s="89" t="s">
        <v>80</v>
      </c>
      <c r="AY133" s="10" t="s">
        <v>149</v>
      </c>
      <c r="BE133" s="139">
        <f>IF($N$133="základní",$J$133,0)</f>
        <v>0</v>
      </c>
      <c r="BF133" s="139">
        <f>IF($N$133="snížená",$J$133,0)</f>
        <v>0</v>
      </c>
      <c r="BG133" s="139">
        <f>IF($N$133="zákl. přenesená",$J$133,0)</f>
        <v>0</v>
      </c>
      <c r="BH133" s="139">
        <f>IF($N$133="sníž. přenesená",$J$133,0)</f>
        <v>0</v>
      </c>
      <c r="BI133" s="139">
        <f>IF($N$133="nulová",$J$133,0)</f>
        <v>0</v>
      </c>
      <c r="BJ133" s="89" t="s">
        <v>22</v>
      </c>
      <c r="BK133" s="139">
        <f>ROUND($I$133*$H$133,2)</f>
        <v>0</v>
      </c>
      <c r="BL133" s="89" t="s">
        <v>157</v>
      </c>
      <c r="BM133" s="89" t="s">
        <v>207</v>
      </c>
    </row>
    <row r="134" spans="2:47" s="10" customFormat="1" ht="16.5" customHeight="1">
      <c r="B134" s="24"/>
      <c r="D134" s="140" t="s">
        <v>158</v>
      </c>
      <c r="F134" s="141" t="s">
        <v>215</v>
      </c>
      <c r="L134" s="24"/>
      <c r="M134" s="50"/>
      <c r="T134" s="51"/>
      <c r="AT134" s="10" t="s">
        <v>158</v>
      </c>
      <c r="AU134" s="10" t="s">
        <v>80</v>
      </c>
    </row>
    <row r="135" spans="2:65" s="10" customFormat="1" ht="15.75" customHeight="1">
      <c r="B135" s="24"/>
      <c r="C135" s="129" t="s">
        <v>27</v>
      </c>
      <c r="D135" s="129" t="s">
        <v>153</v>
      </c>
      <c r="E135" s="130" t="s">
        <v>216</v>
      </c>
      <c r="F135" s="131" t="s">
        <v>217</v>
      </c>
      <c r="G135" s="132" t="s">
        <v>156</v>
      </c>
      <c r="H135" s="133">
        <v>15</v>
      </c>
      <c r="I135" s="156"/>
      <c r="J135" s="134">
        <f>ROUND($I$135*$H$135,2)</f>
        <v>0</v>
      </c>
      <c r="K135" s="131"/>
      <c r="L135" s="24"/>
      <c r="M135" s="135"/>
      <c r="N135" s="136" t="s">
        <v>43</v>
      </c>
      <c r="Q135" s="137">
        <v>0</v>
      </c>
      <c r="R135" s="137">
        <f>$Q$135*$H$135</f>
        <v>0</v>
      </c>
      <c r="S135" s="137">
        <v>0</v>
      </c>
      <c r="T135" s="138">
        <f>$S$135*$H$135</f>
        <v>0</v>
      </c>
      <c r="AR135" s="89" t="s">
        <v>157</v>
      </c>
      <c r="AT135" s="89" t="s">
        <v>153</v>
      </c>
      <c r="AU135" s="89" t="s">
        <v>80</v>
      </c>
      <c r="AY135" s="10" t="s">
        <v>149</v>
      </c>
      <c r="BE135" s="139">
        <f>IF($N$135="základní",$J$135,0)</f>
        <v>0</v>
      </c>
      <c r="BF135" s="139">
        <f>IF($N$135="snížená",$J$135,0)</f>
        <v>0</v>
      </c>
      <c r="BG135" s="139">
        <f>IF($N$135="zákl. přenesená",$J$135,0)</f>
        <v>0</v>
      </c>
      <c r="BH135" s="139">
        <f>IF($N$135="sníž. přenesená",$J$135,0)</f>
        <v>0</v>
      </c>
      <c r="BI135" s="139">
        <f>IF($N$135="nulová",$J$135,0)</f>
        <v>0</v>
      </c>
      <c r="BJ135" s="89" t="s">
        <v>22</v>
      </c>
      <c r="BK135" s="139">
        <f>ROUND($I$135*$H$135,2)</f>
        <v>0</v>
      </c>
      <c r="BL135" s="89" t="s">
        <v>157</v>
      </c>
      <c r="BM135" s="89" t="s">
        <v>9</v>
      </c>
    </row>
    <row r="136" spans="2:47" s="10" customFormat="1" ht="16.5" customHeight="1">
      <c r="B136" s="24"/>
      <c r="D136" s="140" t="s">
        <v>158</v>
      </c>
      <c r="F136" s="141" t="s">
        <v>217</v>
      </c>
      <c r="L136" s="24"/>
      <c r="M136" s="50"/>
      <c r="T136" s="51"/>
      <c r="AT136" s="10" t="s">
        <v>158</v>
      </c>
      <c r="AU136" s="10" t="s">
        <v>80</v>
      </c>
    </row>
    <row r="137" spans="2:65" s="10" customFormat="1" ht="15.75" customHeight="1">
      <c r="B137" s="24"/>
      <c r="C137" s="129" t="s">
        <v>206</v>
      </c>
      <c r="D137" s="129" t="s">
        <v>153</v>
      </c>
      <c r="E137" s="130" t="s">
        <v>218</v>
      </c>
      <c r="F137" s="131" t="s">
        <v>219</v>
      </c>
      <c r="G137" s="132" t="s">
        <v>156</v>
      </c>
      <c r="H137" s="133">
        <v>15</v>
      </c>
      <c r="I137" s="156"/>
      <c r="J137" s="134">
        <f>ROUND($I$137*$H$137,2)</f>
        <v>0</v>
      </c>
      <c r="K137" s="131"/>
      <c r="L137" s="24"/>
      <c r="M137" s="135"/>
      <c r="N137" s="136" t="s">
        <v>43</v>
      </c>
      <c r="Q137" s="137">
        <v>0</v>
      </c>
      <c r="R137" s="137">
        <f>$Q$137*$H$137</f>
        <v>0</v>
      </c>
      <c r="S137" s="137">
        <v>0</v>
      </c>
      <c r="T137" s="138">
        <f>$S$137*$H$137</f>
        <v>0</v>
      </c>
      <c r="AR137" s="89" t="s">
        <v>157</v>
      </c>
      <c r="AT137" s="89" t="s">
        <v>153</v>
      </c>
      <c r="AU137" s="89" t="s">
        <v>80</v>
      </c>
      <c r="AY137" s="10" t="s">
        <v>149</v>
      </c>
      <c r="BE137" s="139">
        <f>IF($N$137="základní",$J$137,0)</f>
        <v>0</v>
      </c>
      <c r="BF137" s="139">
        <f>IF($N$137="snížená",$J$137,0)</f>
        <v>0</v>
      </c>
      <c r="BG137" s="139">
        <f>IF($N$137="zákl. přenesená",$J$137,0)</f>
        <v>0</v>
      </c>
      <c r="BH137" s="139">
        <f>IF($N$137="sníž. přenesená",$J$137,0)</f>
        <v>0</v>
      </c>
      <c r="BI137" s="139">
        <f>IF($N$137="nulová",$J$137,0)</f>
        <v>0</v>
      </c>
      <c r="BJ137" s="89" t="s">
        <v>22</v>
      </c>
      <c r="BK137" s="139">
        <f>ROUND($I$137*$H$137,2)</f>
        <v>0</v>
      </c>
      <c r="BL137" s="89" t="s">
        <v>157</v>
      </c>
      <c r="BM137" s="89" t="s">
        <v>202</v>
      </c>
    </row>
    <row r="138" spans="2:47" s="10" customFormat="1" ht="16.5" customHeight="1">
      <c r="B138" s="24"/>
      <c r="D138" s="140" t="s">
        <v>158</v>
      </c>
      <c r="F138" s="141" t="s">
        <v>219</v>
      </c>
      <c r="L138" s="24"/>
      <c r="M138" s="50"/>
      <c r="T138" s="51"/>
      <c r="AT138" s="10" t="s">
        <v>158</v>
      </c>
      <c r="AU138" s="10" t="s">
        <v>80</v>
      </c>
    </row>
    <row r="139" spans="2:65" s="10" customFormat="1" ht="15.75" customHeight="1">
      <c r="B139" s="24"/>
      <c r="C139" s="129" t="s">
        <v>211</v>
      </c>
      <c r="D139" s="129" t="s">
        <v>153</v>
      </c>
      <c r="E139" s="130" t="s">
        <v>220</v>
      </c>
      <c r="F139" s="131" t="s">
        <v>221</v>
      </c>
      <c r="G139" s="132" t="s">
        <v>156</v>
      </c>
      <c r="H139" s="133">
        <v>15</v>
      </c>
      <c r="I139" s="156"/>
      <c r="J139" s="134">
        <f>ROUND($I$139*$H$139,2)</f>
        <v>0</v>
      </c>
      <c r="K139" s="131"/>
      <c r="L139" s="24"/>
      <c r="M139" s="135"/>
      <c r="N139" s="136" t="s">
        <v>43</v>
      </c>
      <c r="Q139" s="137">
        <v>0</v>
      </c>
      <c r="R139" s="137">
        <f>$Q$139*$H$139</f>
        <v>0</v>
      </c>
      <c r="S139" s="137">
        <v>0</v>
      </c>
      <c r="T139" s="138">
        <f>$S$139*$H$139</f>
        <v>0</v>
      </c>
      <c r="AR139" s="89" t="s">
        <v>157</v>
      </c>
      <c r="AT139" s="89" t="s">
        <v>153</v>
      </c>
      <c r="AU139" s="89" t="s">
        <v>80</v>
      </c>
      <c r="AY139" s="10" t="s">
        <v>149</v>
      </c>
      <c r="BE139" s="139">
        <f>IF($N$139="základní",$J$139,0)</f>
        <v>0</v>
      </c>
      <c r="BF139" s="139">
        <f>IF($N$139="snížená",$J$139,0)</f>
        <v>0</v>
      </c>
      <c r="BG139" s="139">
        <f>IF($N$139="zákl. přenesená",$J$139,0)</f>
        <v>0</v>
      </c>
      <c r="BH139" s="139">
        <f>IF($N$139="sníž. přenesená",$J$139,0)</f>
        <v>0</v>
      </c>
      <c r="BI139" s="139">
        <f>IF($N$139="nulová",$J$139,0)</f>
        <v>0</v>
      </c>
      <c r="BJ139" s="89" t="s">
        <v>22</v>
      </c>
      <c r="BK139" s="139">
        <f>ROUND($I$139*$H$139,2)</f>
        <v>0</v>
      </c>
      <c r="BL139" s="89" t="s">
        <v>157</v>
      </c>
      <c r="BM139" s="89" t="s">
        <v>222</v>
      </c>
    </row>
    <row r="140" spans="2:47" s="10" customFormat="1" ht="16.5" customHeight="1">
      <c r="B140" s="24"/>
      <c r="D140" s="140" t="s">
        <v>158</v>
      </c>
      <c r="F140" s="141" t="s">
        <v>221</v>
      </c>
      <c r="L140" s="24"/>
      <c r="M140" s="50"/>
      <c r="T140" s="51"/>
      <c r="AT140" s="10" t="s">
        <v>158</v>
      </c>
      <c r="AU140" s="10" t="s">
        <v>80</v>
      </c>
    </row>
    <row r="141" spans="2:65" s="10" customFormat="1" ht="15.75" customHeight="1">
      <c r="B141" s="24"/>
      <c r="C141" s="129" t="s">
        <v>167</v>
      </c>
      <c r="D141" s="129" t="s">
        <v>153</v>
      </c>
      <c r="E141" s="130" t="s">
        <v>223</v>
      </c>
      <c r="F141" s="131" t="s">
        <v>224</v>
      </c>
      <c r="G141" s="132" t="s">
        <v>156</v>
      </c>
      <c r="H141" s="133">
        <v>15</v>
      </c>
      <c r="I141" s="156"/>
      <c r="J141" s="134">
        <f>ROUND($I$141*$H$141,2)</f>
        <v>0</v>
      </c>
      <c r="K141" s="131"/>
      <c r="L141" s="24"/>
      <c r="M141" s="135"/>
      <c r="N141" s="136" t="s">
        <v>43</v>
      </c>
      <c r="Q141" s="137">
        <v>0</v>
      </c>
      <c r="R141" s="137">
        <f>$Q$141*$H$141</f>
        <v>0</v>
      </c>
      <c r="S141" s="137">
        <v>0</v>
      </c>
      <c r="T141" s="138">
        <f>$S$141*$H$141</f>
        <v>0</v>
      </c>
      <c r="AR141" s="89" t="s">
        <v>157</v>
      </c>
      <c r="AT141" s="89" t="s">
        <v>153</v>
      </c>
      <c r="AU141" s="89" t="s">
        <v>80</v>
      </c>
      <c r="AY141" s="10" t="s">
        <v>149</v>
      </c>
      <c r="BE141" s="139">
        <f>IF($N$141="základní",$J$141,0)</f>
        <v>0</v>
      </c>
      <c r="BF141" s="139">
        <f>IF($N$141="snížená",$J$141,0)</f>
        <v>0</v>
      </c>
      <c r="BG141" s="139">
        <f>IF($N$141="zákl. přenesená",$J$141,0)</f>
        <v>0</v>
      </c>
      <c r="BH141" s="139">
        <f>IF($N$141="sníž. přenesená",$J$141,0)</f>
        <v>0</v>
      </c>
      <c r="BI141" s="139">
        <f>IF($N$141="nulová",$J$141,0)</f>
        <v>0</v>
      </c>
      <c r="BJ141" s="89" t="s">
        <v>22</v>
      </c>
      <c r="BK141" s="139">
        <f>ROUND($I$141*$H$141,2)</f>
        <v>0</v>
      </c>
      <c r="BL141" s="89" t="s">
        <v>157</v>
      </c>
      <c r="BM141" s="89" t="s">
        <v>225</v>
      </c>
    </row>
    <row r="142" spans="2:47" s="10" customFormat="1" ht="16.5" customHeight="1">
      <c r="B142" s="24"/>
      <c r="D142" s="140" t="s">
        <v>158</v>
      </c>
      <c r="F142" s="141" t="s">
        <v>224</v>
      </c>
      <c r="L142" s="24"/>
      <c r="M142" s="50"/>
      <c r="T142" s="51"/>
      <c r="AT142" s="10" t="s">
        <v>158</v>
      </c>
      <c r="AU142" s="10" t="s">
        <v>80</v>
      </c>
    </row>
    <row r="143" spans="2:63" s="119" customFormat="1" ht="30.75" customHeight="1">
      <c r="B143" s="118"/>
      <c r="D143" s="120" t="s">
        <v>71</v>
      </c>
      <c r="E143" s="127" t="s">
        <v>226</v>
      </c>
      <c r="F143" s="127" t="s">
        <v>227</v>
      </c>
      <c r="J143" s="128">
        <f>$BK$143</f>
        <v>0</v>
      </c>
      <c r="L143" s="118"/>
      <c r="M143" s="123"/>
      <c r="P143" s="124">
        <f>SUM($P$144:$P$184)</f>
        <v>0</v>
      </c>
      <c r="R143" s="124">
        <f>SUM($R$144:$R$184)</f>
        <v>0.019700000000000002</v>
      </c>
      <c r="T143" s="125">
        <f>SUM($T$144:$T$184)</f>
        <v>0</v>
      </c>
      <c r="AR143" s="120" t="s">
        <v>22</v>
      </c>
      <c r="AT143" s="120" t="s">
        <v>71</v>
      </c>
      <c r="AU143" s="120" t="s">
        <v>22</v>
      </c>
      <c r="AY143" s="120" t="s">
        <v>149</v>
      </c>
      <c r="BK143" s="126">
        <f>SUM($BK$144:$BK$184)</f>
        <v>0</v>
      </c>
    </row>
    <row r="144" spans="2:65" s="10" customFormat="1" ht="15.75" customHeight="1">
      <c r="B144" s="24"/>
      <c r="C144" s="129" t="s">
        <v>228</v>
      </c>
      <c r="D144" s="129" t="s">
        <v>153</v>
      </c>
      <c r="E144" s="130" t="s">
        <v>229</v>
      </c>
      <c r="F144" s="131" t="s">
        <v>230</v>
      </c>
      <c r="G144" s="132" t="s">
        <v>156</v>
      </c>
      <c r="H144" s="133">
        <v>15</v>
      </c>
      <c r="I144" s="156"/>
      <c r="J144" s="134">
        <f>ROUND($I$144*$H$144,2)</f>
        <v>0</v>
      </c>
      <c r="K144" s="131"/>
      <c r="L144" s="24"/>
      <c r="M144" s="135"/>
      <c r="N144" s="136" t="s">
        <v>43</v>
      </c>
      <c r="Q144" s="137">
        <v>0</v>
      </c>
      <c r="R144" s="137">
        <f>$Q$144*$H$144</f>
        <v>0</v>
      </c>
      <c r="S144" s="137">
        <v>0</v>
      </c>
      <c r="T144" s="138">
        <f>$S$144*$H$144</f>
        <v>0</v>
      </c>
      <c r="AR144" s="89" t="s">
        <v>157</v>
      </c>
      <c r="AT144" s="89" t="s">
        <v>153</v>
      </c>
      <c r="AU144" s="89" t="s">
        <v>80</v>
      </c>
      <c r="AY144" s="10" t="s">
        <v>149</v>
      </c>
      <c r="BE144" s="139">
        <f>IF($N$144="základní",$J$144,0)</f>
        <v>0</v>
      </c>
      <c r="BF144" s="139">
        <f>IF($N$144="snížená",$J$144,0)</f>
        <v>0</v>
      </c>
      <c r="BG144" s="139">
        <f>IF($N$144="zákl. přenesená",$J$144,0)</f>
        <v>0</v>
      </c>
      <c r="BH144" s="139">
        <f>IF($N$144="sníž. přenesená",$J$144,0)</f>
        <v>0</v>
      </c>
      <c r="BI144" s="139">
        <f>IF($N$144="nulová",$J$144,0)</f>
        <v>0</v>
      </c>
      <c r="BJ144" s="89" t="s">
        <v>22</v>
      </c>
      <c r="BK144" s="139">
        <f>ROUND($I$144*$H$144,2)</f>
        <v>0</v>
      </c>
      <c r="BL144" s="89" t="s">
        <v>157</v>
      </c>
      <c r="BM144" s="89" t="s">
        <v>231</v>
      </c>
    </row>
    <row r="145" spans="2:47" s="10" customFormat="1" ht="16.5" customHeight="1">
      <c r="B145" s="24"/>
      <c r="D145" s="140" t="s">
        <v>158</v>
      </c>
      <c r="F145" s="141" t="s">
        <v>230</v>
      </c>
      <c r="L145" s="24"/>
      <c r="M145" s="50"/>
      <c r="T145" s="51"/>
      <c r="AT145" s="10" t="s">
        <v>158</v>
      </c>
      <c r="AU145" s="10" t="s">
        <v>80</v>
      </c>
    </row>
    <row r="146" spans="2:65" s="10" customFormat="1" ht="15.75" customHeight="1">
      <c r="B146" s="24"/>
      <c r="C146" s="129" t="s">
        <v>8</v>
      </c>
      <c r="D146" s="129" t="s">
        <v>153</v>
      </c>
      <c r="E146" s="130" t="s">
        <v>232</v>
      </c>
      <c r="F146" s="131" t="s">
        <v>233</v>
      </c>
      <c r="G146" s="132" t="s">
        <v>205</v>
      </c>
      <c r="H146" s="133">
        <v>6</v>
      </c>
      <c r="I146" s="156"/>
      <c r="J146" s="134">
        <f>ROUND($I$146*$H$146,2)</f>
        <v>0</v>
      </c>
      <c r="K146" s="131"/>
      <c r="L146" s="24"/>
      <c r="M146" s="135"/>
      <c r="N146" s="136" t="s">
        <v>43</v>
      </c>
      <c r="Q146" s="137">
        <v>0</v>
      </c>
      <c r="R146" s="137">
        <f>$Q$146*$H$146</f>
        <v>0</v>
      </c>
      <c r="S146" s="137">
        <v>0</v>
      </c>
      <c r="T146" s="138">
        <f>$S$146*$H$146</f>
        <v>0</v>
      </c>
      <c r="AR146" s="89" t="s">
        <v>157</v>
      </c>
      <c r="AT146" s="89" t="s">
        <v>153</v>
      </c>
      <c r="AU146" s="89" t="s">
        <v>80</v>
      </c>
      <c r="AY146" s="10" t="s">
        <v>149</v>
      </c>
      <c r="BE146" s="139">
        <f>IF($N$146="základní",$J$146,0)</f>
        <v>0</v>
      </c>
      <c r="BF146" s="139">
        <f>IF($N$146="snížená",$J$146,0)</f>
        <v>0</v>
      </c>
      <c r="BG146" s="139">
        <f>IF($N$146="zákl. přenesená",$J$146,0)</f>
        <v>0</v>
      </c>
      <c r="BH146" s="139">
        <f>IF($N$146="sníž. přenesená",$J$146,0)</f>
        <v>0</v>
      </c>
      <c r="BI146" s="139">
        <f>IF($N$146="nulová",$J$146,0)</f>
        <v>0</v>
      </c>
      <c r="BJ146" s="89" t="s">
        <v>22</v>
      </c>
      <c r="BK146" s="139">
        <f>ROUND($I$146*$H$146,2)</f>
        <v>0</v>
      </c>
      <c r="BL146" s="89" t="s">
        <v>157</v>
      </c>
      <c r="BM146" s="89" t="s">
        <v>234</v>
      </c>
    </row>
    <row r="147" spans="2:47" s="10" customFormat="1" ht="16.5" customHeight="1">
      <c r="B147" s="24"/>
      <c r="D147" s="140" t="s">
        <v>158</v>
      </c>
      <c r="F147" s="141" t="s">
        <v>233</v>
      </c>
      <c r="L147" s="24"/>
      <c r="M147" s="50"/>
      <c r="T147" s="51"/>
      <c r="AT147" s="10" t="s">
        <v>158</v>
      </c>
      <c r="AU147" s="10" t="s">
        <v>80</v>
      </c>
    </row>
    <row r="148" spans="2:65" s="10" customFormat="1" ht="15.75" customHeight="1">
      <c r="B148" s="24"/>
      <c r="C148" s="129" t="s">
        <v>235</v>
      </c>
      <c r="D148" s="129" t="s">
        <v>153</v>
      </c>
      <c r="E148" s="130" t="s">
        <v>236</v>
      </c>
      <c r="F148" s="131" t="s">
        <v>237</v>
      </c>
      <c r="G148" s="132" t="s">
        <v>156</v>
      </c>
      <c r="H148" s="133">
        <v>1</v>
      </c>
      <c r="I148" s="156"/>
      <c r="J148" s="134">
        <f>ROUND($I$148*$H$148,2)</f>
        <v>0</v>
      </c>
      <c r="K148" s="131"/>
      <c r="L148" s="24"/>
      <c r="M148" s="135"/>
      <c r="N148" s="136" t="s">
        <v>43</v>
      </c>
      <c r="Q148" s="137">
        <v>0</v>
      </c>
      <c r="R148" s="137">
        <f>$Q$148*$H$148</f>
        <v>0</v>
      </c>
      <c r="S148" s="137">
        <v>0</v>
      </c>
      <c r="T148" s="138">
        <f>$S$148*$H$148</f>
        <v>0</v>
      </c>
      <c r="AR148" s="89" t="s">
        <v>157</v>
      </c>
      <c r="AT148" s="89" t="s">
        <v>153</v>
      </c>
      <c r="AU148" s="89" t="s">
        <v>80</v>
      </c>
      <c r="AY148" s="10" t="s">
        <v>149</v>
      </c>
      <c r="BE148" s="139">
        <f>IF($N$148="základní",$J$148,0)</f>
        <v>0</v>
      </c>
      <c r="BF148" s="139">
        <f>IF($N$148="snížená",$J$148,0)</f>
        <v>0</v>
      </c>
      <c r="BG148" s="139">
        <f>IF($N$148="zákl. přenesená",$J$148,0)</f>
        <v>0</v>
      </c>
      <c r="BH148" s="139">
        <f>IF($N$148="sníž. přenesená",$J$148,0)</f>
        <v>0</v>
      </c>
      <c r="BI148" s="139">
        <f>IF($N$148="nulová",$J$148,0)</f>
        <v>0</v>
      </c>
      <c r="BJ148" s="89" t="s">
        <v>22</v>
      </c>
      <c r="BK148" s="139">
        <f>ROUND($I$148*$H$148,2)</f>
        <v>0</v>
      </c>
      <c r="BL148" s="89" t="s">
        <v>157</v>
      </c>
      <c r="BM148" s="89" t="s">
        <v>8</v>
      </c>
    </row>
    <row r="149" spans="2:47" s="10" customFormat="1" ht="16.5" customHeight="1">
      <c r="B149" s="24"/>
      <c r="D149" s="140" t="s">
        <v>158</v>
      </c>
      <c r="F149" s="141" t="s">
        <v>237</v>
      </c>
      <c r="L149" s="24"/>
      <c r="M149" s="50"/>
      <c r="T149" s="51"/>
      <c r="AT149" s="10" t="s">
        <v>158</v>
      </c>
      <c r="AU149" s="10" t="s">
        <v>80</v>
      </c>
    </row>
    <row r="150" spans="2:65" s="10" customFormat="1" ht="15.75" customHeight="1">
      <c r="B150" s="24"/>
      <c r="C150" s="129" t="s">
        <v>238</v>
      </c>
      <c r="D150" s="129" t="s">
        <v>153</v>
      </c>
      <c r="E150" s="130" t="s">
        <v>239</v>
      </c>
      <c r="F150" s="131" t="s">
        <v>240</v>
      </c>
      <c r="G150" s="132" t="s">
        <v>205</v>
      </c>
      <c r="H150" s="133">
        <v>1</v>
      </c>
      <c r="I150" s="156"/>
      <c r="J150" s="134">
        <f>ROUND($I$150*$H$150,2)</f>
        <v>0</v>
      </c>
      <c r="K150" s="131"/>
      <c r="L150" s="24"/>
      <c r="M150" s="135"/>
      <c r="N150" s="136" t="s">
        <v>43</v>
      </c>
      <c r="Q150" s="137">
        <v>0</v>
      </c>
      <c r="R150" s="137">
        <f>$Q$150*$H$150</f>
        <v>0</v>
      </c>
      <c r="S150" s="137">
        <v>0</v>
      </c>
      <c r="T150" s="138">
        <f>$S$150*$H$150</f>
        <v>0</v>
      </c>
      <c r="AR150" s="89" t="s">
        <v>157</v>
      </c>
      <c r="AT150" s="89" t="s">
        <v>153</v>
      </c>
      <c r="AU150" s="89" t="s">
        <v>80</v>
      </c>
      <c r="AY150" s="10" t="s">
        <v>149</v>
      </c>
      <c r="BE150" s="139">
        <f>IF($N$150="základní",$J$150,0)</f>
        <v>0</v>
      </c>
      <c r="BF150" s="139">
        <f>IF($N$150="snížená",$J$150,0)</f>
        <v>0</v>
      </c>
      <c r="BG150" s="139">
        <f>IF($N$150="zákl. přenesená",$J$150,0)</f>
        <v>0</v>
      </c>
      <c r="BH150" s="139">
        <f>IF($N$150="sníž. přenesená",$J$150,0)</f>
        <v>0</v>
      </c>
      <c r="BI150" s="139">
        <f>IF($N$150="nulová",$J$150,0)</f>
        <v>0</v>
      </c>
      <c r="BJ150" s="89" t="s">
        <v>22</v>
      </c>
      <c r="BK150" s="139">
        <f>ROUND($I$150*$H$150,2)</f>
        <v>0</v>
      </c>
      <c r="BL150" s="89" t="s">
        <v>157</v>
      </c>
      <c r="BM150" s="89" t="s">
        <v>228</v>
      </c>
    </row>
    <row r="151" spans="2:47" s="10" customFormat="1" ht="16.5" customHeight="1">
      <c r="B151" s="24"/>
      <c r="D151" s="140" t="s">
        <v>158</v>
      </c>
      <c r="F151" s="141" t="s">
        <v>240</v>
      </c>
      <c r="L151" s="24"/>
      <c r="M151" s="50"/>
      <c r="T151" s="51"/>
      <c r="AT151" s="10" t="s">
        <v>158</v>
      </c>
      <c r="AU151" s="10" t="s">
        <v>80</v>
      </c>
    </row>
    <row r="152" spans="2:65" s="10" customFormat="1" ht="15.75" customHeight="1">
      <c r="B152" s="24"/>
      <c r="C152" s="129" t="s">
        <v>241</v>
      </c>
      <c r="D152" s="129" t="s">
        <v>153</v>
      </c>
      <c r="E152" s="130" t="s">
        <v>242</v>
      </c>
      <c r="F152" s="131" t="s">
        <v>243</v>
      </c>
      <c r="G152" s="132" t="s">
        <v>205</v>
      </c>
      <c r="H152" s="133">
        <v>1</v>
      </c>
      <c r="I152" s="156"/>
      <c r="J152" s="134">
        <f>ROUND($I$152*$H$152,2)</f>
        <v>0</v>
      </c>
      <c r="K152" s="131"/>
      <c r="L152" s="24"/>
      <c r="M152" s="135"/>
      <c r="N152" s="136" t="s">
        <v>43</v>
      </c>
      <c r="Q152" s="137">
        <v>0</v>
      </c>
      <c r="R152" s="137">
        <f>$Q$152*$H$152</f>
        <v>0</v>
      </c>
      <c r="S152" s="137">
        <v>0</v>
      </c>
      <c r="T152" s="138">
        <f>$S$152*$H$152</f>
        <v>0</v>
      </c>
      <c r="AR152" s="89" t="s">
        <v>157</v>
      </c>
      <c r="AT152" s="89" t="s">
        <v>153</v>
      </c>
      <c r="AU152" s="89" t="s">
        <v>80</v>
      </c>
      <c r="AY152" s="10" t="s">
        <v>149</v>
      </c>
      <c r="BE152" s="139">
        <f>IF($N$152="základní",$J$152,0)</f>
        <v>0</v>
      </c>
      <c r="BF152" s="139">
        <f>IF($N$152="snížená",$J$152,0)</f>
        <v>0</v>
      </c>
      <c r="BG152" s="139">
        <f>IF($N$152="zákl. přenesená",$J$152,0)</f>
        <v>0</v>
      </c>
      <c r="BH152" s="139">
        <f>IF($N$152="sníž. přenesená",$J$152,0)</f>
        <v>0</v>
      </c>
      <c r="BI152" s="139">
        <f>IF($N$152="nulová",$J$152,0)</f>
        <v>0</v>
      </c>
      <c r="BJ152" s="89" t="s">
        <v>22</v>
      </c>
      <c r="BK152" s="139">
        <f>ROUND($I$152*$H$152,2)</f>
        <v>0</v>
      </c>
      <c r="BL152" s="89" t="s">
        <v>157</v>
      </c>
      <c r="BM152" s="89" t="s">
        <v>244</v>
      </c>
    </row>
    <row r="153" spans="2:47" s="10" customFormat="1" ht="27" customHeight="1">
      <c r="B153" s="24"/>
      <c r="D153" s="140" t="s">
        <v>158</v>
      </c>
      <c r="F153" s="141" t="s">
        <v>245</v>
      </c>
      <c r="L153" s="24"/>
      <c r="M153" s="50"/>
      <c r="T153" s="51"/>
      <c r="AT153" s="10" t="s">
        <v>158</v>
      </c>
      <c r="AU153" s="10" t="s">
        <v>80</v>
      </c>
    </row>
    <row r="154" spans="2:65" s="10" customFormat="1" ht="15.75" customHeight="1">
      <c r="B154" s="24"/>
      <c r="C154" s="142" t="s">
        <v>246</v>
      </c>
      <c r="D154" s="142" t="s">
        <v>247</v>
      </c>
      <c r="E154" s="143" t="s">
        <v>248</v>
      </c>
      <c r="F154" s="144" t="s">
        <v>249</v>
      </c>
      <c r="G154" s="145" t="s">
        <v>205</v>
      </c>
      <c r="H154" s="146">
        <v>1</v>
      </c>
      <c r="I154" s="157"/>
      <c r="J154" s="147">
        <f>ROUND($I$154*$H$154,2)</f>
        <v>0</v>
      </c>
      <c r="K154" s="144"/>
      <c r="L154" s="148"/>
      <c r="M154" s="149"/>
      <c r="N154" s="150" t="s">
        <v>43</v>
      </c>
      <c r="Q154" s="137">
        <v>0.0175</v>
      </c>
      <c r="R154" s="137">
        <f>$Q$154*$H$154</f>
        <v>0.0175</v>
      </c>
      <c r="S154" s="137">
        <v>0</v>
      </c>
      <c r="T154" s="138">
        <f>$S$154*$H$154</f>
        <v>0</v>
      </c>
      <c r="AR154" s="89" t="s">
        <v>164</v>
      </c>
      <c r="AT154" s="89" t="s">
        <v>247</v>
      </c>
      <c r="AU154" s="89" t="s">
        <v>80</v>
      </c>
      <c r="AY154" s="10" t="s">
        <v>149</v>
      </c>
      <c r="BE154" s="139">
        <f>IF($N$154="základní",$J$154,0)</f>
        <v>0</v>
      </c>
      <c r="BF154" s="139">
        <f>IF($N$154="snížená",$J$154,0)</f>
        <v>0</v>
      </c>
      <c r="BG154" s="139">
        <f>IF($N$154="zákl. přenesená",$J$154,0)</f>
        <v>0</v>
      </c>
      <c r="BH154" s="139">
        <f>IF($N$154="sníž. přenesená",$J$154,0)</f>
        <v>0</v>
      </c>
      <c r="BI154" s="139">
        <f>IF($N$154="nulová",$J$154,0)</f>
        <v>0</v>
      </c>
      <c r="BJ154" s="89" t="s">
        <v>22</v>
      </c>
      <c r="BK154" s="139">
        <f>ROUND($I$154*$H$154,2)</f>
        <v>0</v>
      </c>
      <c r="BL154" s="89" t="s">
        <v>157</v>
      </c>
      <c r="BM154" s="89" t="s">
        <v>250</v>
      </c>
    </row>
    <row r="155" spans="2:47" s="10" customFormat="1" ht="27" customHeight="1">
      <c r="B155" s="24"/>
      <c r="D155" s="140" t="s">
        <v>158</v>
      </c>
      <c r="F155" s="141" t="s">
        <v>251</v>
      </c>
      <c r="L155" s="24"/>
      <c r="M155" s="50"/>
      <c r="T155" s="51"/>
      <c r="AT155" s="10" t="s">
        <v>158</v>
      </c>
      <c r="AU155" s="10" t="s">
        <v>80</v>
      </c>
    </row>
    <row r="156" spans="2:65" s="10" customFormat="1" ht="15.75" customHeight="1">
      <c r="B156" s="24"/>
      <c r="C156" s="142" t="s">
        <v>252</v>
      </c>
      <c r="D156" s="142" t="s">
        <v>247</v>
      </c>
      <c r="E156" s="143" t="s">
        <v>253</v>
      </c>
      <c r="F156" s="144" t="s">
        <v>254</v>
      </c>
      <c r="G156" s="145" t="s">
        <v>205</v>
      </c>
      <c r="H156" s="146">
        <v>1</v>
      </c>
      <c r="I156" s="157"/>
      <c r="J156" s="147">
        <f>ROUND($I$156*$H$156,2)</f>
        <v>0</v>
      </c>
      <c r="K156" s="144"/>
      <c r="L156" s="148"/>
      <c r="M156" s="149"/>
      <c r="N156" s="150" t="s">
        <v>43</v>
      </c>
      <c r="Q156" s="137">
        <v>0.001</v>
      </c>
      <c r="R156" s="137">
        <f>$Q$156*$H$156</f>
        <v>0.001</v>
      </c>
      <c r="S156" s="137">
        <v>0</v>
      </c>
      <c r="T156" s="138">
        <f>$S$156*$H$156</f>
        <v>0</v>
      </c>
      <c r="AR156" s="89" t="s">
        <v>164</v>
      </c>
      <c r="AT156" s="89" t="s">
        <v>247</v>
      </c>
      <c r="AU156" s="89" t="s">
        <v>80</v>
      </c>
      <c r="AY156" s="10" t="s">
        <v>149</v>
      </c>
      <c r="BE156" s="139">
        <f>IF($N$156="základní",$J$156,0)</f>
        <v>0</v>
      </c>
      <c r="BF156" s="139">
        <f>IF($N$156="snížená",$J$156,0)</f>
        <v>0</v>
      </c>
      <c r="BG156" s="139">
        <f>IF($N$156="zákl. přenesená",$J$156,0)</f>
        <v>0</v>
      </c>
      <c r="BH156" s="139">
        <f>IF($N$156="sníž. přenesená",$J$156,0)</f>
        <v>0</v>
      </c>
      <c r="BI156" s="139">
        <f>IF($N$156="nulová",$J$156,0)</f>
        <v>0</v>
      </c>
      <c r="BJ156" s="89" t="s">
        <v>22</v>
      </c>
      <c r="BK156" s="139">
        <f>ROUND($I$156*$H$156,2)</f>
        <v>0</v>
      </c>
      <c r="BL156" s="89" t="s">
        <v>157</v>
      </c>
      <c r="BM156" s="89" t="s">
        <v>255</v>
      </c>
    </row>
    <row r="157" spans="2:47" s="10" customFormat="1" ht="27" customHeight="1">
      <c r="B157" s="24"/>
      <c r="D157" s="140" t="s">
        <v>158</v>
      </c>
      <c r="F157" s="141" t="s">
        <v>256</v>
      </c>
      <c r="L157" s="24"/>
      <c r="M157" s="50"/>
      <c r="T157" s="51"/>
      <c r="AT157" s="10" t="s">
        <v>158</v>
      </c>
      <c r="AU157" s="10" t="s">
        <v>80</v>
      </c>
    </row>
    <row r="158" spans="2:65" s="10" customFormat="1" ht="15.75" customHeight="1">
      <c r="B158" s="24"/>
      <c r="C158" s="142" t="s">
        <v>257</v>
      </c>
      <c r="D158" s="142" t="s">
        <v>247</v>
      </c>
      <c r="E158" s="143" t="s">
        <v>258</v>
      </c>
      <c r="F158" s="144" t="s">
        <v>259</v>
      </c>
      <c r="G158" s="145" t="s">
        <v>205</v>
      </c>
      <c r="H158" s="146">
        <v>1</v>
      </c>
      <c r="I158" s="157"/>
      <c r="J158" s="147">
        <f>ROUND($I$158*$H$158,2)</f>
        <v>0</v>
      </c>
      <c r="K158" s="144"/>
      <c r="L158" s="148"/>
      <c r="M158" s="149"/>
      <c r="N158" s="150" t="s">
        <v>43</v>
      </c>
      <c r="Q158" s="137">
        <v>0.0012</v>
      </c>
      <c r="R158" s="137">
        <f>$Q$158*$H$158</f>
        <v>0.0012</v>
      </c>
      <c r="S158" s="137">
        <v>0</v>
      </c>
      <c r="T158" s="138">
        <f>$S$158*$H$158</f>
        <v>0</v>
      </c>
      <c r="AR158" s="89" t="s">
        <v>164</v>
      </c>
      <c r="AT158" s="89" t="s">
        <v>247</v>
      </c>
      <c r="AU158" s="89" t="s">
        <v>80</v>
      </c>
      <c r="AY158" s="10" t="s">
        <v>149</v>
      </c>
      <c r="BE158" s="139">
        <f>IF($N$158="základní",$J$158,0)</f>
        <v>0</v>
      </c>
      <c r="BF158" s="139">
        <f>IF($N$158="snížená",$J$158,0)</f>
        <v>0</v>
      </c>
      <c r="BG158" s="139">
        <f>IF($N$158="zákl. přenesená",$J$158,0)</f>
        <v>0</v>
      </c>
      <c r="BH158" s="139">
        <f>IF($N$158="sníž. přenesená",$J$158,0)</f>
        <v>0</v>
      </c>
      <c r="BI158" s="139">
        <f>IF($N$158="nulová",$J$158,0)</f>
        <v>0</v>
      </c>
      <c r="BJ158" s="89" t="s">
        <v>22</v>
      </c>
      <c r="BK158" s="139">
        <f>ROUND($I$158*$H$158,2)</f>
        <v>0</v>
      </c>
      <c r="BL158" s="89" t="s">
        <v>157</v>
      </c>
      <c r="BM158" s="89" t="s">
        <v>260</v>
      </c>
    </row>
    <row r="159" spans="2:47" s="10" customFormat="1" ht="16.5" customHeight="1">
      <c r="B159" s="24"/>
      <c r="D159" s="140" t="s">
        <v>158</v>
      </c>
      <c r="F159" s="141" t="s">
        <v>261</v>
      </c>
      <c r="L159" s="24"/>
      <c r="M159" s="50"/>
      <c r="T159" s="51"/>
      <c r="AT159" s="10" t="s">
        <v>158</v>
      </c>
      <c r="AU159" s="10" t="s">
        <v>80</v>
      </c>
    </row>
    <row r="160" spans="2:47" s="10" customFormat="1" ht="30.75" customHeight="1">
      <c r="B160" s="24"/>
      <c r="D160" s="151" t="s">
        <v>262</v>
      </c>
      <c r="F160" s="152" t="s">
        <v>263</v>
      </c>
      <c r="L160" s="24"/>
      <c r="M160" s="50"/>
      <c r="T160" s="51"/>
      <c r="AT160" s="10" t="s">
        <v>262</v>
      </c>
      <c r="AU160" s="10" t="s">
        <v>80</v>
      </c>
    </row>
    <row r="161" spans="2:65" s="10" customFormat="1" ht="15.75" customHeight="1">
      <c r="B161" s="24"/>
      <c r="C161" s="129" t="s">
        <v>264</v>
      </c>
      <c r="D161" s="129" t="s">
        <v>153</v>
      </c>
      <c r="E161" s="130" t="s">
        <v>265</v>
      </c>
      <c r="F161" s="131" t="s">
        <v>266</v>
      </c>
      <c r="G161" s="132" t="s">
        <v>205</v>
      </c>
      <c r="H161" s="133">
        <v>10</v>
      </c>
      <c r="I161" s="156"/>
      <c r="J161" s="134">
        <f>ROUND($I$161*$H$161,2)</f>
        <v>0</v>
      </c>
      <c r="K161" s="131"/>
      <c r="L161" s="24"/>
      <c r="M161" s="135"/>
      <c r="N161" s="136" t="s">
        <v>43</v>
      </c>
      <c r="Q161" s="137">
        <v>0</v>
      </c>
      <c r="R161" s="137">
        <f>$Q$161*$H$161</f>
        <v>0</v>
      </c>
      <c r="S161" s="137">
        <v>0</v>
      </c>
      <c r="T161" s="138">
        <f>$S$161*$H$161</f>
        <v>0</v>
      </c>
      <c r="AR161" s="89" t="s">
        <v>157</v>
      </c>
      <c r="AT161" s="89" t="s">
        <v>153</v>
      </c>
      <c r="AU161" s="89" t="s">
        <v>80</v>
      </c>
      <c r="AY161" s="10" t="s">
        <v>149</v>
      </c>
      <c r="BE161" s="139">
        <f>IF($N$161="základní",$J$161,0)</f>
        <v>0</v>
      </c>
      <c r="BF161" s="139">
        <f>IF($N$161="snížená",$J$161,0)</f>
        <v>0</v>
      </c>
      <c r="BG161" s="139">
        <f>IF($N$161="zákl. přenesená",$J$161,0)</f>
        <v>0</v>
      </c>
      <c r="BH161" s="139">
        <f>IF($N$161="sníž. přenesená",$J$161,0)</f>
        <v>0</v>
      </c>
      <c r="BI161" s="139">
        <f>IF($N$161="nulová",$J$161,0)</f>
        <v>0</v>
      </c>
      <c r="BJ161" s="89" t="s">
        <v>22</v>
      </c>
      <c r="BK161" s="139">
        <f>ROUND($I$161*$H$161,2)</f>
        <v>0</v>
      </c>
      <c r="BL161" s="89" t="s">
        <v>157</v>
      </c>
      <c r="BM161" s="89" t="s">
        <v>267</v>
      </c>
    </row>
    <row r="162" spans="2:47" s="10" customFormat="1" ht="16.5" customHeight="1">
      <c r="B162" s="24"/>
      <c r="D162" s="140" t="s">
        <v>158</v>
      </c>
      <c r="F162" s="141" t="s">
        <v>266</v>
      </c>
      <c r="L162" s="24"/>
      <c r="M162" s="50"/>
      <c r="T162" s="51"/>
      <c r="AT162" s="10" t="s">
        <v>158</v>
      </c>
      <c r="AU162" s="10" t="s">
        <v>80</v>
      </c>
    </row>
    <row r="163" spans="2:65" s="10" customFormat="1" ht="15.75" customHeight="1">
      <c r="B163" s="24"/>
      <c r="C163" s="142" t="s">
        <v>268</v>
      </c>
      <c r="D163" s="142" t="s">
        <v>247</v>
      </c>
      <c r="E163" s="143" t="s">
        <v>269</v>
      </c>
      <c r="F163" s="144" t="s">
        <v>270</v>
      </c>
      <c r="G163" s="145" t="s">
        <v>205</v>
      </c>
      <c r="H163" s="146">
        <v>10</v>
      </c>
      <c r="I163" s="157"/>
      <c r="J163" s="147">
        <f>ROUND($I$163*$H$163,2)</f>
        <v>0</v>
      </c>
      <c r="K163" s="144"/>
      <c r="L163" s="148"/>
      <c r="M163" s="149"/>
      <c r="N163" s="150" t="s">
        <v>43</v>
      </c>
      <c r="Q163" s="137">
        <v>0</v>
      </c>
      <c r="R163" s="137">
        <f>$Q$163*$H$163</f>
        <v>0</v>
      </c>
      <c r="S163" s="137">
        <v>0</v>
      </c>
      <c r="T163" s="138">
        <f>$S$163*$H$163</f>
        <v>0</v>
      </c>
      <c r="AR163" s="89" t="s">
        <v>164</v>
      </c>
      <c r="AT163" s="89" t="s">
        <v>247</v>
      </c>
      <c r="AU163" s="89" t="s">
        <v>80</v>
      </c>
      <c r="AY163" s="10" t="s">
        <v>149</v>
      </c>
      <c r="BE163" s="139">
        <f>IF($N$163="základní",$J$163,0)</f>
        <v>0</v>
      </c>
      <c r="BF163" s="139">
        <f>IF($N$163="snížená",$J$163,0)</f>
        <v>0</v>
      </c>
      <c r="BG163" s="139">
        <f>IF($N$163="zákl. přenesená",$J$163,0)</f>
        <v>0</v>
      </c>
      <c r="BH163" s="139">
        <f>IF($N$163="sníž. přenesená",$J$163,0)</f>
        <v>0</v>
      </c>
      <c r="BI163" s="139">
        <f>IF($N$163="nulová",$J$163,0)</f>
        <v>0</v>
      </c>
      <c r="BJ163" s="89" t="s">
        <v>22</v>
      </c>
      <c r="BK163" s="139">
        <f>ROUND($I$163*$H$163,2)</f>
        <v>0</v>
      </c>
      <c r="BL163" s="89" t="s">
        <v>157</v>
      </c>
      <c r="BM163" s="89" t="s">
        <v>235</v>
      </c>
    </row>
    <row r="164" spans="2:47" s="10" customFormat="1" ht="16.5" customHeight="1">
      <c r="B164" s="24"/>
      <c r="D164" s="140" t="s">
        <v>158</v>
      </c>
      <c r="F164" s="141" t="s">
        <v>270</v>
      </c>
      <c r="L164" s="24"/>
      <c r="M164" s="50"/>
      <c r="T164" s="51"/>
      <c r="AT164" s="10" t="s">
        <v>158</v>
      </c>
      <c r="AU164" s="10" t="s">
        <v>80</v>
      </c>
    </row>
    <row r="165" spans="2:65" s="10" customFormat="1" ht="15.75" customHeight="1">
      <c r="B165" s="24"/>
      <c r="C165" s="129" t="s">
        <v>172</v>
      </c>
      <c r="D165" s="129" t="s">
        <v>153</v>
      </c>
      <c r="E165" s="130" t="s">
        <v>271</v>
      </c>
      <c r="F165" s="131" t="s">
        <v>272</v>
      </c>
      <c r="G165" s="132" t="s">
        <v>205</v>
      </c>
      <c r="H165" s="133">
        <v>3</v>
      </c>
      <c r="I165" s="156"/>
      <c r="J165" s="134">
        <f>ROUND($I$165*$H$165,2)</f>
        <v>0</v>
      </c>
      <c r="K165" s="131"/>
      <c r="L165" s="24"/>
      <c r="M165" s="135"/>
      <c r="N165" s="136" t="s">
        <v>43</v>
      </c>
      <c r="Q165" s="137">
        <v>0</v>
      </c>
      <c r="R165" s="137">
        <f>$Q$165*$H$165</f>
        <v>0</v>
      </c>
      <c r="S165" s="137">
        <v>0</v>
      </c>
      <c r="T165" s="138">
        <f>$S$165*$H$165</f>
        <v>0</v>
      </c>
      <c r="AR165" s="89" t="s">
        <v>157</v>
      </c>
      <c r="AT165" s="89" t="s">
        <v>153</v>
      </c>
      <c r="AU165" s="89" t="s">
        <v>80</v>
      </c>
      <c r="AY165" s="10" t="s">
        <v>149</v>
      </c>
      <c r="BE165" s="139">
        <f>IF($N$165="základní",$J$165,0)</f>
        <v>0</v>
      </c>
      <c r="BF165" s="139">
        <f>IF($N$165="snížená",$J$165,0)</f>
        <v>0</v>
      </c>
      <c r="BG165" s="139">
        <f>IF($N$165="zákl. přenesená",$J$165,0)</f>
        <v>0</v>
      </c>
      <c r="BH165" s="139">
        <f>IF($N$165="sníž. přenesená",$J$165,0)</f>
        <v>0</v>
      </c>
      <c r="BI165" s="139">
        <f>IF($N$165="nulová",$J$165,0)</f>
        <v>0</v>
      </c>
      <c r="BJ165" s="89" t="s">
        <v>22</v>
      </c>
      <c r="BK165" s="139">
        <f>ROUND($I$165*$H$165,2)</f>
        <v>0</v>
      </c>
      <c r="BL165" s="89" t="s">
        <v>157</v>
      </c>
      <c r="BM165" s="89" t="s">
        <v>238</v>
      </c>
    </row>
    <row r="166" spans="2:47" s="10" customFormat="1" ht="16.5" customHeight="1">
      <c r="B166" s="24"/>
      <c r="D166" s="140" t="s">
        <v>158</v>
      </c>
      <c r="F166" s="141" t="s">
        <v>272</v>
      </c>
      <c r="L166" s="24"/>
      <c r="M166" s="50"/>
      <c r="T166" s="51"/>
      <c r="AT166" s="10" t="s">
        <v>158</v>
      </c>
      <c r="AU166" s="10" t="s">
        <v>80</v>
      </c>
    </row>
    <row r="167" spans="2:65" s="10" customFormat="1" ht="15.75" customHeight="1">
      <c r="B167" s="24"/>
      <c r="C167" s="129" t="s">
        <v>22</v>
      </c>
      <c r="D167" s="129" t="s">
        <v>153</v>
      </c>
      <c r="E167" s="130" t="s">
        <v>273</v>
      </c>
      <c r="F167" s="131" t="s">
        <v>274</v>
      </c>
      <c r="G167" s="132" t="s">
        <v>205</v>
      </c>
      <c r="H167" s="133">
        <v>3</v>
      </c>
      <c r="I167" s="156"/>
      <c r="J167" s="134">
        <f>ROUND($I$167*$H$167,2)</f>
        <v>0</v>
      </c>
      <c r="K167" s="131"/>
      <c r="L167" s="24"/>
      <c r="M167" s="135"/>
      <c r="N167" s="136" t="s">
        <v>43</v>
      </c>
      <c r="Q167" s="137">
        <v>0</v>
      </c>
      <c r="R167" s="137">
        <f>$Q$167*$H$167</f>
        <v>0</v>
      </c>
      <c r="S167" s="137">
        <v>0</v>
      </c>
      <c r="T167" s="138">
        <f>$S$167*$H$167</f>
        <v>0</v>
      </c>
      <c r="AR167" s="89" t="s">
        <v>157</v>
      </c>
      <c r="AT167" s="89" t="s">
        <v>153</v>
      </c>
      <c r="AU167" s="89" t="s">
        <v>80</v>
      </c>
      <c r="AY167" s="10" t="s">
        <v>149</v>
      </c>
      <c r="BE167" s="139">
        <f>IF($N$167="základní",$J$167,0)</f>
        <v>0</v>
      </c>
      <c r="BF167" s="139">
        <f>IF($N$167="snížená",$J$167,0)</f>
        <v>0</v>
      </c>
      <c r="BG167" s="139">
        <f>IF($N$167="zákl. přenesená",$J$167,0)</f>
        <v>0</v>
      </c>
      <c r="BH167" s="139">
        <f>IF($N$167="sníž. přenesená",$J$167,0)</f>
        <v>0</v>
      </c>
      <c r="BI167" s="139">
        <f>IF($N$167="nulová",$J$167,0)</f>
        <v>0</v>
      </c>
      <c r="BJ167" s="89" t="s">
        <v>22</v>
      </c>
      <c r="BK167" s="139">
        <f>ROUND($I$167*$H$167,2)</f>
        <v>0</v>
      </c>
      <c r="BL167" s="89" t="s">
        <v>157</v>
      </c>
      <c r="BM167" s="89" t="s">
        <v>275</v>
      </c>
    </row>
    <row r="168" spans="2:47" s="10" customFormat="1" ht="16.5" customHeight="1">
      <c r="B168" s="24"/>
      <c r="D168" s="140" t="s">
        <v>158</v>
      </c>
      <c r="F168" s="141" t="s">
        <v>274</v>
      </c>
      <c r="L168" s="24"/>
      <c r="M168" s="50"/>
      <c r="T168" s="51"/>
      <c r="AT168" s="10" t="s">
        <v>158</v>
      </c>
      <c r="AU168" s="10" t="s">
        <v>80</v>
      </c>
    </row>
    <row r="169" spans="2:65" s="10" customFormat="1" ht="15.75" customHeight="1">
      <c r="B169" s="24"/>
      <c r="C169" s="129" t="s">
        <v>150</v>
      </c>
      <c r="D169" s="129" t="s">
        <v>153</v>
      </c>
      <c r="E169" s="130" t="s">
        <v>276</v>
      </c>
      <c r="F169" s="131" t="s">
        <v>274</v>
      </c>
      <c r="G169" s="132" t="s">
        <v>205</v>
      </c>
      <c r="H169" s="133">
        <v>2</v>
      </c>
      <c r="I169" s="156"/>
      <c r="J169" s="134">
        <f>ROUND($I$169*$H$169,2)</f>
        <v>0</v>
      </c>
      <c r="K169" s="131"/>
      <c r="L169" s="24"/>
      <c r="M169" s="135"/>
      <c r="N169" s="136" t="s">
        <v>43</v>
      </c>
      <c r="Q169" s="137">
        <v>0</v>
      </c>
      <c r="R169" s="137">
        <f>$Q$169*$H$169</f>
        <v>0</v>
      </c>
      <c r="S169" s="137">
        <v>0</v>
      </c>
      <c r="T169" s="138">
        <f>$S$169*$H$169</f>
        <v>0</v>
      </c>
      <c r="AR169" s="89" t="s">
        <v>157</v>
      </c>
      <c r="AT169" s="89" t="s">
        <v>153</v>
      </c>
      <c r="AU169" s="89" t="s">
        <v>80</v>
      </c>
      <c r="AY169" s="10" t="s">
        <v>149</v>
      </c>
      <c r="BE169" s="139">
        <f>IF($N$169="základní",$J$169,0)</f>
        <v>0</v>
      </c>
      <c r="BF169" s="139">
        <f>IF($N$169="snížená",$J$169,0)</f>
        <v>0</v>
      </c>
      <c r="BG169" s="139">
        <f>IF($N$169="zákl. přenesená",$J$169,0)</f>
        <v>0</v>
      </c>
      <c r="BH169" s="139">
        <f>IF($N$169="sníž. přenesená",$J$169,0)</f>
        <v>0</v>
      </c>
      <c r="BI169" s="139">
        <f>IF($N$169="nulová",$J$169,0)</f>
        <v>0</v>
      </c>
      <c r="BJ169" s="89" t="s">
        <v>22</v>
      </c>
      <c r="BK169" s="139">
        <f>ROUND($I$169*$H$169,2)</f>
        <v>0</v>
      </c>
      <c r="BL169" s="89" t="s">
        <v>157</v>
      </c>
      <c r="BM169" s="89" t="s">
        <v>152</v>
      </c>
    </row>
    <row r="170" spans="2:47" s="10" customFormat="1" ht="16.5" customHeight="1">
      <c r="B170" s="24"/>
      <c r="D170" s="140" t="s">
        <v>158</v>
      </c>
      <c r="F170" s="141" t="s">
        <v>274</v>
      </c>
      <c r="L170" s="24"/>
      <c r="M170" s="50"/>
      <c r="T170" s="51"/>
      <c r="AT170" s="10" t="s">
        <v>158</v>
      </c>
      <c r="AU170" s="10" t="s">
        <v>80</v>
      </c>
    </row>
    <row r="171" spans="2:65" s="10" customFormat="1" ht="15.75" customHeight="1">
      <c r="B171" s="24"/>
      <c r="C171" s="129" t="s">
        <v>277</v>
      </c>
      <c r="D171" s="129" t="s">
        <v>153</v>
      </c>
      <c r="E171" s="130" t="s">
        <v>278</v>
      </c>
      <c r="F171" s="131" t="s">
        <v>279</v>
      </c>
      <c r="G171" s="132" t="s">
        <v>205</v>
      </c>
      <c r="H171" s="133">
        <v>6</v>
      </c>
      <c r="I171" s="156"/>
      <c r="J171" s="134">
        <f>ROUND($I$171*$H$171,2)</f>
        <v>0</v>
      </c>
      <c r="K171" s="131"/>
      <c r="L171" s="24"/>
      <c r="M171" s="135"/>
      <c r="N171" s="136" t="s">
        <v>43</v>
      </c>
      <c r="Q171" s="137">
        <v>0</v>
      </c>
      <c r="R171" s="137">
        <f>$Q$171*$H$171</f>
        <v>0</v>
      </c>
      <c r="S171" s="137">
        <v>0</v>
      </c>
      <c r="T171" s="138">
        <f>$S$171*$H$171</f>
        <v>0</v>
      </c>
      <c r="AR171" s="89" t="s">
        <v>157</v>
      </c>
      <c r="AT171" s="89" t="s">
        <v>153</v>
      </c>
      <c r="AU171" s="89" t="s">
        <v>80</v>
      </c>
      <c r="AY171" s="10" t="s">
        <v>149</v>
      </c>
      <c r="BE171" s="139">
        <f>IF($N$171="základní",$J$171,0)</f>
        <v>0</v>
      </c>
      <c r="BF171" s="139">
        <f>IF($N$171="snížená",$J$171,0)</f>
        <v>0</v>
      </c>
      <c r="BG171" s="139">
        <f>IF($N$171="zákl. přenesená",$J$171,0)</f>
        <v>0</v>
      </c>
      <c r="BH171" s="139">
        <f>IF($N$171="sníž. přenesená",$J$171,0)</f>
        <v>0</v>
      </c>
      <c r="BI171" s="139">
        <f>IF($N$171="nulová",$J$171,0)</f>
        <v>0</v>
      </c>
      <c r="BJ171" s="89" t="s">
        <v>22</v>
      </c>
      <c r="BK171" s="139">
        <f>ROUND($I$171*$H$171,2)</f>
        <v>0</v>
      </c>
      <c r="BL171" s="89" t="s">
        <v>157</v>
      </c>
      <c r="BM171" s="89" t="s">
        <v>280</v>
      </c>
    </row>
    <row r="172" spans="2:47" s="10" customFormat="1" ht="16.5" customHeight="1">
      <c r="B172" s="24"/>
      <c r="D172" s="140" t="s">
        <v>158</v>
      </c>
      <c r="F172" s="141" t="s">
        <v>279</v>
      </c>
      <c r="L172" s="24"/>
      <c r="M172" s="50"/>
      <c r="T172" s="51"/>
      <c r="AT172" s="10" t="s">
        <v>158</v>
      </c>
      <c r="AU172" s="10" t="s">
        <v>80</v>
      </c>
    </row>
    <row r="173" spans="2:65" s="10" customFormat="1" ht="15.75" customHeight="1">
      <c r="B173" s="24"/>
      <c r="C173" s="142" t="s">
        <v>281</v>
      </c>
      <c r="D173" s="142" t="s">
        <v>247</v>
      </c>
      <c r="E173" s="143" t="s">
        <v>282</v>
      </c>
      <c r="F173" s="144" t="s">
        <v>283</v>
      </c>
      <c r="G173" s="145" t="s">
        <v>156</v>
      </c>
      <c r="H173" s="146">
        <v>15</v>
      </c>
      <c r="I173" s="157"/>
      <c r="J173" s="147">
        <f>ROUND($I$173*$H$173,2)</f>
        <v>0</v>
      </c>
      <c r="K173" s="144"/>
      <c r="L173" s="148"/>
      <c r="M173" s="149"/>
      <c r="N173" s="150" t="s">
        <v>43</v>
      </c>
      <c r="Q173" s="137">
        <v>0</v>
      </c>
      <c r="R173" s="137">
        <f>$Q$173*$H$173</f>
        <v>0</v>
      </c>
      <c r="S173" s="137">
        <v>0</v>
      </c>
      <c r="T173" s="138">
        <f>$S$173*$H$173</f>
        <v>0</v>
      </c>
      <c r="AR173" s="89" t="s">
        <v>164</v>
      </c>
      <c r="AT173" s="89" t="s">
        <v>247</v>
      </c>
      <c r="AU173" s="89" t="s">
        <v>80</v>
      </c>
      <c r="AY173" s="10" t="s">
        <v>149</v>
      </c>
      <c r="BE173" s="139">
        <f>IF($N$173="základní",$J$173,0)</f>
        <v>0</v>
      </c>
      <c r="BF173" s="139">
        <f>IF($N$173="snížená",$J$173,0)</f>
        <v>0</v>
      </c>
      <c r="BG173" s="139">
        <f>IF($N$173="zákl. přenesená",$J$173,0)</f>
        <v>0</v>
      </c>
      <c r="BH173" s="139">
        <f>IF($N$173="sníž. přenesená",$J$173,0)</f>
        <v>0</v>
      </c>
      <c r="BI173" s="139">
        <f>IF($N$173="nulová",$J$173,0)</f>
        <v>0</v>
      </c>
      <c r="BJ173" s="89" t="s">
        <v>22</v>
      </c>
      <c r="BK173" s="139">
        <f>ROUND($I$173*$H$173,2)</f>
        <v>0</v>
      </c>
      <c r="BL173" s="89" t="s">
        <v>157</v>
      </c>
      <c r="BM173" s="89" t="s">
        <v>161</v>
      </c>
    </row>
    <row r="174" spans="2:47" s="10" customFormat="1" ht="16.5" customHeight="1">
      <c r="B174" s="24"/>
      <c r="D174" s="140" t="s">
        <v>158</v>
      </c>
      <c r="F174" s="141" t="s">
        <v>283</v>
      </c>
      <c r="L174" s="24"/>
      <c r="M174" s="50"/>
      <c r="T174" s="51"/>
      <c r="AT174" s="10" t="s">
        <v>158</v>
      </c>
      <c r="AU174" s="10" t="s">
        <v>80</v>
      </c>
    </row>
    <row r="175" spans="2:65" s="10" customFormat="1" ht="15.75" customHeight="1">
      <c r="B175" s="24"/>
      <c r="C175" s="129" t="s">
        <v>284</v>
      </c>
      <c r="D175" s="129" t="s">
        <v>153</v>
      </c>
      <c r="E175" s="130" t="s">
        <v>285</v>
      </c>
      <c r="F175" s="131" t="s">
        <v>286</v>
      </c>
      <c r="G175" s="132" t="s">
        <v>205</v>
      </c>
      <c r="H175" s="133">
        <v>6</v>
      </c>
      <c r="I175" s="156"/>
      <c r="J175" s="134">
        <f>ROUND($I$175*$H$175,2)</f>
        <v>0</v>
      </c>
      <c r="K175" s="131"/>
      <c r="L175" s="24"/>
      <c r="M175" s="135"/>
      <c r="N175" s="136" t="s">
        <v>43</v>
      </c>
      <c r="Q175" s="137">
        <v>0</v>
      </c>
      <c r="R175" s="137">
        <f>$Q$175*$H$175</f>
        <v>0</v>
      </c>
      <c r="S175" s="137">
        <v>0</v>
      </c>
      <c r="T175" s="138">
        <f>$S$175*$H$175</f>
        <v>0</v>
      </c>
      <c r="AR175" s="89" t="s">
        <v>157</v>
      </c>
      <c r="AT175" s="89" t="s">
        <v>153</v>
      </c>
      <c r="AU175" s="89" t="s">
        <v>80</v>
      </c>
      <c r="AY175" s="10" t="s">
        <v>149</v>
      </c>
      <c r="BE175" s="139">
        <f>IF($N$175="základní",$J$175,0)</f>
        <v>0</v>
      </c>
      <c r="BF175" s="139">
        <f>IF($N$175="snížená",$J$175,0)</f>
        <v>0</v>
      </c>
      <c r="BG175" s="139">
        <f>IF($N$175="zákl. přenesená",$J$175,0)</f>
        <v>0</v>
      </c>
      <c r="BH175" s="139">
        <f>IF($N$175="sníž. přenesená",$J$175,0)</f>
        <v>0</v>
      </c>
      <c r="BI175" s="139">
        <f>IF($N$175="nulová",$J$175,0)</f>
        <v>0</v>
      </c>
      <c r="BJ175" s="89" t="s">
        <v>22</v>
      </c>
      <c r="BK175" s="139">
        <f>ROUND($I$175*$H$175,2)</f>
        <v>0</v>
      </c>
      <c r="BL175" s="89" t="s">
        <v>157</v>
      </c>
      <c r="BM175" s="89" t="s">
        <v>287</v>
      </c>
    </row>
    <row r="176" spans="2:47" s="10" customFormat="1" ht="16.5" customHeight="1">
      <c r="B176" s="24"/>
      <c r="D176" s="140" t="s">
        <v>158</v>
      </c>
      <c r="F176" s="141" t="s">
        <v>286</v>
      </c>
      <c r="L176" s="24"/>
      <c r="M176" s="50"/>
      <c r="T176" s="51"/>
      <c r="AT176" s="10" t="s">
        <v>158</v>
      </c>
      <c r="AU176" s="10" t="s">
        <v>80</v>
      </c>
    </row>
    <row r="177" spans="2:65" s="10" customFormat="1" ht="15.75" customHeight="1">
      <c r="B177" s="24"/>
      <c r="C177" s="142" t="s">
        <v>288</v>
      </c>
      <c r="D177" s="142" t="s">
        <v>247</v>
      </c>
      <c r="E177" s="143" t="s">
        <v>289</v>
      </c>
      <c r="F177" s="144" t="s">
        <v>290</v>
      </c>
      <c r="G177" s="145" t="s">
        <v>291</v>
      </c>
      <c r="H177" s="146">
        <v>16</v>
      </c>
      <c r="I177" s="157"/>
      <c r="J177" s="147">
        <f>ROUND($I$177*$H$177,2)</f>
        <v>0</v>
      </c>
      <c r="K177" s="144"/>
      <c r="L177" s="148"/>
      <c r="M177" s="149"/>
      <c r="N177" s="150" t="s">
        <v>43</v>
      </c>
      <c r="Q177" s="137">
        <v>0</v>
      </c>
      <c r="R177" s="137">
        <f>$Q$177*$H$177</f>
        <v>0</v>
      </c>
      <c r="S177" s="137">
        <v>0</v>
      </c>
      <c r="T177" s="138">
        <f>$S$177*$H$177</f>
        <v>0</v>
      </c>
      <c r="AR177" s="89" t="s">
        <v>164</v>
      </c>
      <c r="AT177" s="89" t="s">
        <v>247</v>
      </c>
      <c r="AU177" s="89" t="s">
        <v>80</v>
      </c>
      <c r="AY177" s="10" t="s">
        <v>149</v>
      </c>
      <c r="BE177" s="139">
        <f>IF($N$177="základní",$J$177,0)</f>
        <v>0</v>
      </c>
      <c r="BF177" s="139">
        <f>IF($N$177="snížená",$J$177,0)</f>
        <v>0</v>
      </c>
      <c r="BG177" s="139">
        <f>IF($N$177="zákl. přenesená",$J$177,0)</f>
        <v>0</v>
      </c>
      <c r="BH177" s="139">
        <f>IF($N$177="sníž. přenesená",$J$177,0)</f>
        <v>0</v>
      </c>
      <c r="BI177" s="139">
        <f>IF($N$177="nulová",$J$177,0)</f>
        <v>0</v>
      </c>
      <c r="BJ177" s="89" t="s">
        <v>22</v>
      </c>
      <c r="BK177" s="139">
        <f>ROUND($I$177*$H$177,2)</f>
        <v>0</v>
      </c>
      <c r="BL177" s="89" t="s">
        <v>157</v>
      </c>
      <c r="BM177" s="89" t="s">
        <v>284</v>
      </c>
    </row>
    <row r="178" spans="2:47" s="10" customFormat="1" ht="16.5" customHeight="1">
      <c r="B178" s="24"/>
      <c r="D178" s="140" t="s">
        <v>158</v>
      </c>
      <c r="F178" s="141" t="s">
        <v>290</v>
      </c>
      <c r="L178" s="24"/>
      <c r="M178" s="50"/>
      <c r="T178" s="51"/>
      <c r="AT178" s="10" t="s">
        <v>158</v>
      </c>
      <c r="AU178" s="10" t="s">
        <v>80</v>
      </c>
    </row>
    <row r="179" spans="2:65" s="10" customFormat="1" ht="15.75" customHeight="1">
      <c r="B179" s="24"/>
      <c r="C179" s="129" t="s">
        <v>159</v>
      </c>
      <c r="D179" s="129" t="s">
        <v>153</v>
      </c>
      <c r="E179" s="130" t="s">
        <v>292</v>
      </c>
      <c r="F179" s="131" t="s">
        <v>293</v>
      </c>
      <c r="G179" s="132" t="s">
        <v>205</v>
      </c>
      <c r="H179" s="133">
        <v>3</v>
      </c>
      <c r="I179" s="156"/>
      <c r="J179" s="134">
        <f>ROUND($I$179*$H$179,2)</f>
        <v>0</v>
      </c>
      <c r="K179" s="131"/>
      <c r="L179" s="24"/>
      <c r="M179" s="135"/>
      <c r="N179" s="136" t="s">
        <v>43</v>
      </c>
      <c r="Q179" s="137">
        <v>0</v>
      </c>
      <c r="R179" s="137">
        <f>$Q$179*$H$179</f>
        <v>0</v>
      </c>
      <c r="S179" s="137">
        <v>0</v>
      </c>
      <c r="T179" s="138">
        <f>$S$179*$H$179</f>
        <v>0</v>
      </c>
      <c r="AR179" s="89" t="s">
        <v>157</v>
      </c>
      <c r="AT179" s="89" t="s">
        <v>153</v>
      </c>
      <c r="AU179" s="89" t="s">
        <v>80</v>
      </c>
      <c r="AY179" s="10" t="s">
        <v>149</v>
      </c>
      <c r="BE179" s="139">
        <f>IF($N$179="základní",$J$179,0)</f>
        <v>0</v>
      </c>
      <c r="BF179" s="139">
        <f>IF($N$179="snížená",$J$179,0)</f>
        <v>0</v>
      </c>
      <c r="BG179" s="139">
        <f>IF($N$179="zákl. přenesená",$J$179,0)</f>
        <v>0</v>
      </c>
      <c r="BH179" s="139">
        <f>IF($N$179="sníž. přenesená",$J$179,0)</f>
        <v>0</v>
      </c>
      <c r="BI179" s="139">
        <f>IF($N$179="nulová",$J$179,0)</f>
        <v>0</v>
      </c>
      <c r="BJ179" s="89" t="s">
        <v>22</v>
      </c>
      <c r="BK179" s="139">
        <f>ROUND($I$179*$H$179,2)</f>
        <v>0</v>
      </c>
      <c r="BL179" s="89" t="s">
        <v>157</v>
      </c>
      <c r="BM179" s="89" t="s">
        <v>288</v>
      </c>
    </row>
    <row r="180" spans="2:47" s="10" customFormat="1" ht="16.5" customHeight="1">
      <c r="B180" s="24"/>
      <c r="D180" s="140" t="s">
        <v>158</v>
      </c>
      <c r="F180" s="141" t="s">
        <v>293</v>
      </c>
      <c r="L180" s="24"/>
      <c r="M180" s="50"/>
      <c r="T180" s="51"/>
      <c r="AT180" s="10" t="s">
        <v>158</v>
      </c>
      <c r="AU180" s="10" t="s">
        <v>80</v>
      </c>
    </row>
    <row r="181" spans="2:65" s="10" customFormat="1" ht="15.75" customHeight="1">
      <c r="B181" s="24"/>
      <c r="C181" s="142" t="s">
        <v>182</v>
      </c>
      <c r="D181" s="142" t="s">
        <v>247</v>
      </c>
      <c r="E181" s="143" t="s">
        <v>294</v>
      </c>
      <c r="F181" s="144" t="s">
        <v>295</v>
      </c>
      <c r="G181" s="145" t="s">
        <v>205</v>
      </c>
      <c r="H181" s="146">
        <v>3</v>
      </c>
      <c r="I181" s="157"/>
      <c r="J181" s="147">
        <f>ROUND($I$181*$H$181,2)</f>
        <v>0</v>
      </c>
      <c r="K181" s="144"/>
      <c r="L181" s="148"/>
      <c r="M181" s="149"/>
      <c r="N181" s="150" t="s">
        <v>43</v>
      </c>
      <c r="Q181" s="137">
        <v>0</v>
      </c>
      <c r="R181" s="137">
        <f>$Q$181*$H$181</f>
        <v>0</v>
      </c>
      <c r="S181" s="137">
        <v>0</v>
      </c>
      <c r="T181" s="138">
        <f>$S$181*$H$181</f>
        <v>0</v>
      </c>
      <c r="AR181" s="89" t="s">
        <v>164</v>
      </c>
      <c r="AT181" s="89" t="s">
        <v>247</v>
      </c>
      <c r="AU181" s="89" t="s">
        <v>80</v>
      </c>
      <c r="AY181" s="10" t="s">
        <v>149</v>
      </c>
      <c r="BE181" s="139">
        <f>IF($N$181="základní",$J$181,0)</f>
        <v>0</v>
      </c>
      <c r="BF181" s="139">
        <f>IF($N$181="snížená",$J$181,0)</f>
        <v>0</v>
      </c>
      <c r="BG181" s="139">
        <f>IF($N$181="zákl. přenesená",$J$181,0)</f>
        <v>0</v>
      </c>
      <c r="BH181" s="139">
        <f>IF($N$181="sníž. přenesená",$J$181,0)</f>
        <v>0</v>
      </c>
      <c r="BI181" s="139">
        <f>IF($N$181="nulová",$J$181,0)</f>
        <v>0</v>
      </c>
      <c r="BJ181" s="89" t="s">
        <v>22</v>
      </c>
      <c r="BK181" s="139">
        <f>ROUND($I$181*$H$181,2)</f>
        <v>0</v>
      </c>
      <c r="BL181" s="89" t="s">
        <v>157</v>
      </c>
      <c r="BM181" s="89" t="s">
        <v>277</v>
      </c>
    </row>
    <row r="182" spans="2:47" s="10" customFormat="1" ht="16.5" customHeight="1">
      <c r="B182" s="24"/>
      <c r="D182" s="140" t="s">
        <v>158</v>
      </c>
      <c r="F182" s="141" t="s">
        <v>295</v>
      </c>
      <c r="L182" s="24"/>
      <c r="M182" s="50"/>
      <c r="T182" s="51"/>
      <c r="AT182" s="10" t="s">
        <v>158</v>
      </c>
      <c r="AU182" s="10" t="s">
        <v>80</v>
      </c>
    </row>
    <row r="183" spans="2:65" s="10" customFormat="1" ht="15.75" customHeight="1">
      <c r="B183" s="24"/>
      <c r="C183" s="129" t="s">
        <v>296</v>
      </c>
      <c r="D183" s="129" t="s">
        <v>153</v>
      </c>
      <c r="E183" s="130" t="s">
        <v>297</v>
      </c>
      <c r="F183" s="131" t="s">
        <v>298</v>
      </c>
      <c r="G183" s="132" t="s">
        <v>178</v>
      </c>
      <c r="H183" s="133">
        <v>0.372</v>
      </c>
      <c r="I183" s="156"/>
      <c r="J183" s="134">
        <f>ROUND($I$183*$H$183,2)</f>
        <v>0</v>
      </c>
      <c r="K183" s="131"/>
      <c r="L183" s="24"/>
      <c r="M183" s="135"/>
      <c r="N183" s="136" t="s">
        <v>43</v>
      </c>
      <c r="Q183" s="137">
        <v>0</v>
      </c>
      <c r="R183" s="137">
        <f>$Q$183*$H$183</f>
        <v>0</v>
      </c>
      <c r="S183" s="137">
        <v>0</v>
      </c>
      <c r="T183" s="138">
        <f>$S$183*$H$183</f>
        <v>0</v>
      </c>
      <c r="AR183" s="89" t="s">
        <v>157</v>
      </c>
      <c r="AT183" s="89" t="s">
        <v>153</v>
      </c>
      <c r="AU183" s="89" t="s">
        <v>80</v>
      </c>
      <c r="AY183" s="10" t="s">
        <v>149</v>
      </c>
      <c r="BE183" s="139">
        <f>IF($N$183="základní",$J$183,0)</f>
        <v>0</v>
      </c>
      <c r="BF183" s="139">
        <f>IF($N$183="snížená",$J$183,0)</f>
        <v>0</v>
      </c>
      <c r="BG183" s="139">
        <f>IF($N$183="zákl. přenesená",$J$183,0)</f>
        <v>0</v>
      </c>
      <c r="BH183" s="139">
        <f>IF($N$183="sníž. přenesená",$J$183,0)</f>
        <v>0</v>
      </c>
      <c r="BI183" s="139">
        <f>IF($N$183="nulová",$J$183,0)</f>
        <v>0</v>
      </c>
      <c r="BJ183" s="89" t="s">
        <v>22</v>
      </c>
      <c r="BK183" s="139">
        <f>ROUND($I$183*$H$183,2)</f>
        <v>0</v>
      </c>
      <c r="BL183" s="89" t="s">
        <v>157</v>
      </c>
      <c r="BM183" s="89" t="s">
        <v>281</v>
      </c>
    </row>
    <row r="184" spans="2:47" s="10" customFormat="1" ht="16.5" customHeight="1">
      <c r="B184" s="24"/>
      <c r="D184" s="140" t="s">
        <v>158</v>
      </c>
      <c r="F184" s="141" t="s">
        <v>298</v>
      </c>
      <c r="L184" s="24"/>
      <c r="M184" s="50"/>
      <c r="T184" s="51"/>
      <c r="AT184" s="10" t="s">
        <v>158</v>
      </c>
      <c r="AU184" s="10" t="s">
        <v>80</v>
      </c>
    </row>
    <row r="185" spans="2:63" s="119" customFormat="1" ht="30.75" customHeight="1">
      <c r="B185" s="118"/>
      <c r="D185" s="120" t="s">
        <v>71</v>
      </c>
      <c r="E185" s="127" t="s">
        <v>299</v>
      </c>
      <c r="F185" s="127" t="s">
        <v>300</v>
      </c>
      <c r="J185" s="128">
        <f>$BK$185</f>
        <v>0</v>
      </c>
      <c r="L185" s="118"/>
      <c r="M185" s="123"/>
      <c r="P185" s="124">
        <f>SUM($P$186:$P$189)</f>
        <v>0</v>
      </c>
      <c r="R185" s="124">
        <f>SUM($R$186:$R$189)</f>
        <v>0</v>
      </c>
      <c r="T185" s="125">
        <f>SUM($T$186:$T$189)</f>
        <v>0</v>
      </c>
      <c r="AR185" s="120" t="s">
        <v>22</v>
      </c>
      <c r="AT185" s="120" t="s">
        <v>71</v>
      </c>
      <c r="AU185" s="120" t="s">
        <v>22</v>
      </c>
      <c r="AY185" s="120" t="s">
        <v>149</v>
      </c>
      <c r="BK185" s="126">
        <f>SUM($BK$186:$BK$189)</f>
        <v>0</v>
      </c>
    </row>
    <row r="186" spans="2:65" s="10" customFormat="1" ht="15.75" customHeight="1">
      <c r="B186" s="24"/>
      <c r="C186" s="129" t="s">
        <v>301</v>
      </c>
      <c r="D186" s="129" t="s">
        <v>153</v>
      </c>
      <c r="E186" s="130" t="s">
        <v>302</v>
      </c>
      <c r="F186" s="131" t="s">
        <v>303</v>
      </c>
      <c r="G186" s="132" t="s">
        <v>304</v>
      </c>
      <c r="H186" s="133">
        <v>1</v>
      </c>
      <c r="I186" s="156"/>
      <c r="J186" s="134">
        <f>ROUND($I$186*$H$186,2)</f>
        <v>0</v>
      </c>
      <c r="K186" s="131"/>
      <c r="L186" s="24"/>
      <c r="M186" s="135"/>
      <c r="N186" s="136" t="s">
        <v>43</v>
      </c>
      <c r="Q186" s="137">
        <v>0</v>
      </c>
      <c r="R186" s="137">
        <f>$Q$186*$H$186</f>
        <v>0</v>
      </c>
      <c r="S186" s="137">
        <v>0</v>
      </c>
      <c r="T186" s="138">
        <f>$S$186*$H$186</f>
        <v>0</v>
      </c>
      <c r="AR186" s="89" t="s">
        <v>157</v>
      </c>
      <c r="AT186" s="89" t="s">
        <v>153</v>
      </c>
      <c r="AU186" s="89" t="s">
        <v>80</v>
      </c>
      <c r="AY186" s="10" t="s">
        <v>149</v>
      </c>
      <c r="BE186" s="139">
        <f>IF($N$186="základní",$J$186,0)</f>
        <v>0</v>
      </c>
      <c r="BF186" s="139">
        <f>IF($N$186="snížená",$J$186,0)</f>
        <v>0</v>
      </c>
      <c r="BG186" s="139">
        <f>IF($N$186="zákl. přenesená",$J$186,0)</f>
        <v>0</v>
      </c>
      <c r="BH186" s="139">
        <f>IF($N$186="sníž. přenesená",$J$186,0)</f>
        <v>0</v>
      </c>
      <c r="BI186" s="139">
        <f>IF($N$186="nulová",$J$186,0)</f>
        <v>0</v>
      </c>
      <c r="BJ186" s="89" t="s">
        <v>22</v>
      </c>
      <c r="BK186" s="139">
        <f>ROUND($I$186*$H$186,2)</f>
        <v>0</v>
      </c>
      <c r="BL186" s="89" t="s">
        <v>157</v>
      </c>
      <c r="BM186" s="89" t="s">
        <v>264</v>
      </c>
    </row>
    <row r="187" spans="2:47" s="10" customFormat="1" ht="16.5" customHeight="1">
      <c r="B187" s="24"/>
      <c r="D187" s="140" t="s">
        <v>158</v>
      </c>
      <c r="F187" s="141" t="s">
        <v>303</v>
      </c>
      <c r="L187" s="24"/>
      <c r="M187" s="50"/>
      <c r="T187" s="51"/>
      <c r="AT187" s="10" t="s">
        <v>158</v>
      </c>
      <c r="AU187" s="10" t="s">
        <v>80</v>
      </c>
    </row>
    <row r="188" spans="2:65" s="10" customFormat="1" ht="15.75" customHeight="1">
      <c r="B188" s="24"/>
      <c r="C188" s="129" t="s">
        <v>267</v>
      </c>
      <c r="D188" s="129" t="s">
        <v>153</v>
      </c>
      <c r="E188" s="130" t="s">
        <v>305</v>
      </c>
      <c r="F188" s="131" t="s">
        <v>306</v>
      </c>
      <c r="G188" s="132" t="s">
        <v>307</v>
      </c>
      <c r="H188" s="133">
        <v>60</v>
      </c>
      <c r="I188" s="156"/>
      <c r="J188" s="134">
        <f>ROUND($I$188*$H$188,2)</f>
        <v>0</v>
      </c>
      <c r="K188" s="131"/>
      <c r="L188" s="24"/>
      <c r="M188" s="135"/>
      <c r="N188" s="136" t="s">
        <v>43</v>
      </c>
      <c r="Q188" s="137">
        <v>0</v>
      </c>
      <c r="R188" s="137">
        <f>$Q$188*$H$188</f>
        <v>0</v>
      </c>
      <c r="S188" s="137">
        <v>0</v>
      </c>
      <c r="T188" s="138">
        <f>$S$188*$H$188</f>
        <v>0</v>
      </c>
      <c r="AR188" s="89" t="s">
        <v>157</v>
      </c>
      <c r="AT188" s="89" t="s">
        <v>153</v>
      </c>
      <c r="AU188" s="89" t="s">
        <v>80</v>
      </c>
      <c r="AY188" s="10" t="s">
        <v>149</v>
      </c>
      <c r="BE188" s="139">
        <f>IF($N$188="základní",$J$188,0)</f>
        <v>0</v>
      </c>
      <c r="BF188" s="139">
        <f>IF($N$188="snížená",$J$188,0)</f>
        <v>0</v>
      </c>
      <c r="BG188" s="139">
        <f>IF($N$188="zákl. přenesená",$J$188,0)</f>
        <v>0</v>
      </c>
      <c r="BH188" s="139">
        <f>IF($N$188="sníž. přenesená",$J$188,0)</f>
        <v>0</v>
      </c>
      <c r="BI188" s="139">
        <f>IF($N$188="nulová",$J$188,0)</f>
        <v>0</v>
      </c>
      <c r="BJ188" s="89" t="s">
        <v>22</v>
      </c>
      <c r="BK188" s="139">
        <f>ROUND($I$188*$H$188,2)</f>
        <v>0</v>
      </c>
      <c r="BL188" s="89" t="s">
        <v>157</v>
      </c>
      <c r="BM188" s="89" t="s">
        <v>268</v>
      </c>
    </row>
    <row r="189" spans="2:47" s="10" customFormat="1" ht="16.5" customHeight="1">
      <c r="B189" s="24"/>
      <c r="D189" s="140" t="s">
        <v>158</v>
      </c>
      <c r="F189" s="141" t="s">
        <v>306</v>
      </c>
      <c r="L189" s="24"/>
      <c r="M189" s="50"/>
      <c r="T189" s="51"/>
      <c r="AT189" s="10" t="s">
        <v>158</v>
      </c>
      <c r="AU189" s="10" t="s">
        <v>80</v>
      </c>
    </row>
    <row r="190" spans="2:63" s="119" customFormat="1" ht="30.75" customHeight="1">
      <c r="B190" s="118"/>
      <c r="D190" s="120" t="s">
        <v>71</v>
      </c>
      <c r="E190" s="127" t="s">
        <v>308</v>
      </c>
      <c r="F190" s="127" t="s">
        <v>309</v>
      </c>
      <c r="J190" s="128">
        <f>$BK$190</f>
        <v>0</v>
      </c>
      <c r="L190" s="118"/>
      <c r="M190" s="123"/>
      <c r="P190" s="124">
        <f>SUM($P$191:$P$198)</f>
        <v>0</v>
      </c>
      <c r="R190" s="124">
        <f>SUM($R$191:$R$198)</f>
        <v>0</v>
      </c>
      <c r="T190" s="125">
        <f>SUM($T$191:$T$198)</f>
        <v>0</v>
      </c>
      <c r="AR190" s="120" t="s">
        <v>22</v>
      </c>
      <c r="AT190" s="120" t="s">
        <v>71</v>
      </c>
      <c r="AU190" s="120" t="s">
        <v>22</v>
      </c>
      <c r="AY190" s="120" t="s">
        <v>149</v>
      </c>
      <c r="BK190" s="126">
        <f>SUM($BK$191:$BK$198)</f>
        <v>0</v>
      </c>
    </row>
    <row r="191" spans="2:65" s="10" customFormat="1" ht="15.75" customHeight="1">
      <c r="B191" s="24"/>
      <c r="C191" s="129" t="s">
        <v>157</v>
      </c>
      <c r="D191" s="129" t="s">
        <v>153</v>
      </c>
      <c r="E191" s="130" t="s">
        <v>310</v>
      </c>
      <c r="F191" s="131" t="s">
        <v>311</v>
      </c>
      <c r="G191" s="132" t="s">
        <v>156</v>
      </c>
      <c r="H191" s="133">
        <v>1.41</v>
      </c>
      <c r="I191" s="156"/>
      <c r="J191" s="134">
        <f>ROUND($I$191*$H$191,2)</f>
        <v>0</v>
      </c>
      <c r="K191" s="131"/>
      <c r="L191" s="24"/>
      <c r="M191" s="135"/>
      <c r="N191" s="136" t="s">
        <v>43</v>
      </c>
      <c r="Q191" s="137">
        <v>0</v>
      </c>
      <c r="R191" s="137">
        <f>$Q$191*$H$191</f>
        <v>0</v>
      </c>
      <c r="S191" s="137">
        <v>0</v>
      </c>
      <c r="T191" s="138">
        <f>$S$191*$H$191</f>
        <v>0</v>
      </c>
      <c r="AR191" s="89" t="s">
        <v>157</v>
      </c>
      <c r="AT191" s="89" t="s">
        <v>153</v>
      </c>
      <c r="AU191" s="89" t="s">
        <v>80</v>
      </c>
      <c r="AY191" s="10" t="s">
        <v>149</v>
      </c>
      <c r="BE191" s="139">
        <f>IF($N$191="základní",$J$191,0)</f>
        <v>0</v>
      </c>
      <c r="BF191" s="139">
        <f>IF($N$191="snížená",$J$191,0)</f>
        <v>0</v>
      </c>
      <c r="BG191" s="139">
        <f>IF($N$191="zákl. přenesená",$J$191,0)</f>
        <v>0</v>
      </c>
      <c r="BH191" s="139">
        <f>IF($N$191="sníž. přenesená",$J$191,0)</f>
        <v>0</v>
      </c>
      <c r="BI191" s="139">
        <f>IF($N$191="nulová",$J$191,0)</f>
        <v>0</v>
      </c>
      <c r="BJ191" s="89" t="s">
        <v>22</v>
      </c>
      <c r="BK191" s="139">
        <f>ROUND($I$191*$H$191,2)</f>
        <v>0</v>
      </c>
      <c r="BL191" s="89" t="s">
        <v>157</v>
      </c>
      <c r="BM191" s="89" t="s">
        <v>169</v>
      </c>
    </row>
    <row r="192" spans="2:47" s="10" customFormat="1" ht="16.5" customHeight="1">
      <c r="B192" s="24"/>
      <c r="D192" s="140" t="s">
        <v>158</v>
      </c>
      <c r="F192" s="141" t="s">
        <v>311</v>
      </c>
      <c r="L192" s="24"/>
      <c r="M192" s="50"/>
      <c r="T192" s="51"/>
      <c r="AT192" s="10" t="s">
        <v>158</v>
      </c>
      <c r="AU192" s="10" t="s">
        <v>80</v>
      </c>
    </row>
    <row r="193" spans="2:65" s="10" customFormat="1" ht="15.75" customHeight="1">
      <c r="B193" s="24"/>
      <c r="C193" s="129" t="s">
        <v>231</v>
      </c>
      <c r="D193" s="129" t="s">
        <v>153</v>
      </c>
      <c r="E193" s="130" t="s">
        <v>312</v>
      </c>
      <c r="F193" s="131" t="s">
        <v>313</v>
      </c>
      <c r="G193" s="132" t="s">
        <v>156</v>
      </c>
      <c r="H193" s="133">
        <v>30</v>
      </c>
      <c r="I193" s="156"/>
      <c r="J193" s="134">
        <f>ROUND($I$193*$H$193,2)</f>
        <v>0</v>
      </c>
      <c r="K193" s="131"/>
      <c r="L193" s="24"/>
      <c r="M193" s="135"/>
      <c r="N193" s="136" t="s">
        <v>43</v>
      </c>
      <c r="Q193" s="137">
        <v>0</v>
      </c>
      <c r="R193" s="137">
        <f>$Q$193*$H$193</f>
        <v>0</v>
      </c>
      <c r="S193" s="137">
        <v>0</v>
      </c>
      <c r="T193" s="138">
        <f>$S$193*$H$193</f>
        <v>0</v>
      </c>
      <c r="AR193" s="89" t="s">
        <v>157</v>
      </c>
      <c r="AT193" s="89" t="s">
        <v>153</v>
      </c>
      <c r="AU193" s="89" t="s">
        <v>80</v>
      </c>
      <c r="AY193" s="10" t="s">
        <v>149</v>
      </c>
      <c r="BE193" s="139">
        <f>IF($N$193="základní",$J$193,0)</f>
        <v>0</v>
      </c>
      <c r="BF193" s="139">
        <f>IF($N$193="snížená",$J$193,0)</f>
        <v>0</v>
      </c>
      <c r="BG193" s="139">
        <f>IF($N$193="zákl. přenesená",$J$193,0)</f>
        <v>0</v>
      </c>
      <c r="BH193" s="139">
        <f>IF($N$193="sníž. přenesená",$J$193,0)</f>
        <v>0</v>
      </c>
      <c r="BI193" s="139">
        <f>IF($N$193="nulová",$J$193,0)</f>
        <v>0</v>
      </c>
      <c r="BJ193" s="89" t="s">
        <v>22</v>
      </c>
      <c r="BK193" s="139">
        <f>ROUND($I$193*$H$193,2)</f>
        <v>0</v>
      </c>
      <c r="BL193" s="89" t="s">
        <v>157</v>
      </c>
      <c r="BM193" s="89" t="s">
        <v>296</v>
      </c>
    </row>
    <row r="194" spans="2:47" s="10" customFormat="1" ht="16.5" customHeight="1">
      <c r="B194" s="24"/>
      <c r="D194" s="140" t="s">
        <v>158</v>
      </c>
      <c r="F194" s="141" t="s">
        <v>313</v>
      </c>
      <c r="L194" s="24"/>
      <c r="M194" s="50"/>
      <c r="T194" s="51"/>
      <c r="AT194" s="10" t="s">
        <v>158</v>
      </c>
      <c r="AU194" s="10" t="s">
        <v>80</v>
      </c>
    </row>
    <row r="195" spans="2:65" s="10" customFormat="1" ht="15.75" customHeight="1">
      <c r="B195" s="24"/>
      <c r="C195" s="129" t="s">
        <v>197</v>
      </c>
      <c r="D195" s="129" t="s">
        <v>153</v>
      </c>
      <c r="E195" s="130" t="s">
        <v>314</v>
      </c>
      <c r="F195" s="131" t="s">
        <v>315</v>
      </c>
      <c r="G195" s="132" t="s">
        <v>291</v>
      </c>
      <c r="H195" s="133">
        <v>30</v>
      </c>
      <c r="I195" s="156"/>
      <c r="J195" s="134">
        <f>ROUND($I$195*$H$195,2)</f>
        <v>0</v>
      </c>
      <c r="K195" s="131"/>
      <c r="L195" s="24"/>
      <c r="M195" s="135"/>
      <c r="N195" s="136" t="s">
        <v>43</v>
      </c>
      <c r="Q195" s="137">
        <v>0</v>
      </c>
      <c r="R195" s="137">
        <f>$Q$195*$H$195</f>
        <v>0</v>
      </c>
      <c r="S195" s="137">
        <v>0</v>
      </c>
      <c r="T195" s="138">
        <f>$S$195*$H$195</f>
        <v>0</v>
      </c>
      <c r="AR195" s="89" t="s">
        <v>157</v>
      </c>
      <c r="AT195" s="89" t="s">
        <v>153</v>
      </c>
      <c r="AU195" s="89" t="s">
        <v>80</v>
      </c>
      <c r="AY195" s="10" t="s">
        <v>149</v>
      </c>
      <c r="BE195" s="139">
        <f>IF($N$195="základní",$J$195,0)</f>
        <v>0</v>
      </c>
      <c r="BF195" s="139">
        <f>IF($N$195="snížená",$J$195,0)</f>
        <v>0</v>
      </c>
      <c r="BG195" s="139">
        <f>IF($N$195="zákl. přenesená",$J$195,0)</f>
        <v>0</v>
      </c>
      <c r="BH195" s="139">
        <f>IF($N$195="sníž. přenesená",$J$195,0)</f>
        <v>0</v>
      </c>
      <c r="BI195" s="139">
        <f>IF($N$195="nulová",$J$195,0)</f>
        <v>0</v>
      </c>
      <c r="BJ195" s="89" t="s">
        <v>22</v>
      </c>
      <c r="BK195" s="139">
        <f>ROUND($I$195*$H$195,2)</f>
        <v>0</v>
      </c>
      <c r="BL195" s="89" t="s">
        <v>157</v>
      </c>
      <c r="BM195" s="89" t="s">
        <v>316</v>
      </c>
    </row>
    <row r="196" spans="2:47" s="10" customFormat="1" ht="16.5" customHeight="1">
      <c r="B196" s="24"/>
      <c r="D196" s="140" t="s">
        <v>158</v>
      </c>
      <c r="F196" s="141" t="s">
        <v>315</v>
      </c>
      <c r="L196" s="24"/>
      <c r="M196" s="50"/>
      <c r="T196" s="51"/>
      <c r="AT196" s="10" t="s">
        <v>158</v>
      </c>
      <c r="AU196" s="10" t="s">
        <v>80</v>
      </c>
    </row>
    <row r="197" spans="2:65" s="10" customFormat="1" ht="15.75" customHeight="1">
      <c r="B197" s="24"/>
      <c r="C197" s="129" t="s">
        <v>234</v>
      </c>
      <c r="D197" s="129" t="s">
        <v>153</v>
      </c>
      <c r="E197" s="130" t="s">
        <v>317</v>
      </c>
      <c r="F197" s="131" t="s">
        <v>318</v>
      </c>
      <c r="G197" s="132" t="s">
        <v>291</v>
      </c>
      <c r="H197" s="133">
        <v>30</v>
      </c>
      <c r="I197" s="156"/>
      <c r="J197" s="134">
        <f>ROUND($I$197*$H$197,2)</f>
        <v>0</v>
      </c>
      <c r="K197" s="131"/>
      <c r="L197" s="24"/>
      <c r="M197" s="135"/>
      <c r="N197" s="136" t="s">
        <v>43</v>
      </c>
      <c r="Q197" s="137">
        <v>0</v>
      </c>
      <c r="R197" s="137">
        <f>$Q$197*$H$197</f>
        <v>0</v>
      </c>
      <c r="S197" s="137">
        <v>0</v>
      </c>
      <c r="T197" s="138">
        <f>$S$197*$H$197</f>
        <v>0</v>
      </c>
      <c r="AR197" s="89" t="s">
        <v>157</v>
      </c>
      <c r="AT197" s="89" t="s">
        <v>153</v>
      </c>
      <c r="AU197" s="89" t="s">
        <v>80</v>
      </c>
      <c r="AY197" s="10" t="s">
        <v>149</v>
      </c>
      <c r="BE197" s="139">
        <f>IF($N$197="základní",$J$197,0)</f>
        <v>0</v>
      </c>
      <c r="BF197" s="139">
        <f>IF($N$197="snížená",$J$197,0)</f>
        <v>0</v>
      </c>
      <c r="BG197" s="139">
        <f>IF($N$197="zákl. přenesená",$J$197,0)</f>
        <v>0</v>
      </c>
      <c r="BH197" s="139">
        <f>IF($N$197="sníž. přenesená",$J$197,0)</f>
        <v>0</v>
      </c>
      <c r="BI197" s="139">
        <f>IF($N$197="nulová",$J$197,0)</f>
        <v>0</v>
      </c>
      <c r="BJ197" s="89" t="s">
        <v>22</v>
      </c>
      <c r="BK197" s="139">
        <f>ROUND($I$197*$H$197,2)</f>
        <v>0</v>
      </c>
      <c r="BL197" s="89" t="s">
        <v>157</v>
      </c>
      <c r="BM197" s="89" t="s">
        <v>301</v>
      </c>
    </row>
    <row r="198" spans="2:47" s="10" customFormat="1" ht="16.5" customHeight="1">
      <c r="B198" s="24"/>
      <c r="D198" s="140" t="s">
        <v>158</v>
      </c>
      <c r="F198" s="141" t="s">
        <v>318</v>
      </c>
      <c r="L198" s="24"/>
      <c r="M198" s="50"/>
      <c r="T198" s="51"/>
      <c r="AT198" s="10" t="s">
        <v>158</v>
      </c>
      <c r="AU198" s="10" t="s">
        <v>80</v>
      </c>
    </row>
    <row r="199" spans="2:63" s="119" customFormat="1" ht="30.75" customHeight="1">
      <c r="B199" s="118"/>
      <c r="D199" s="120" t="s">
        <v>71</v>
      </c>
      <c r="E199" s="127" t="s">
        <v>319</v>
      </c>
      <c r="F199" s="127" t="s">
        <v>320</v>
      </c>
      <c r="J199" s="128">
        <f>$BK$199</f>
        <v>0</v>
      </c>
      <c r="L199" s="118"/>
      <c r="M199" s="123"/>
      <c r="P199" s="124">
        <f>SUM($P$200:$P$201)</f>
        <v>0</v>
      </c>
      <c r="R199" s="124">
        <f>SUM($R$200:$R$201)</f>
        <v>0</v>
      </c>
      <c r="T199" s="125">
        <f>SUM($T$200:$T$201)</f>
        <v>0</v>
      </c>
      <c r="AR199" s="120" t="s">
        <v>22</v>
      </c>
      <c r="AT199" s="120" t="s">
        <v>71</v>
      </c>
      <c r="AU199" s="120" t="s">
        <v>22</v>
      </c>
      <c r="AY199" s="120" t="s">
        <v>149</v>
      </c>
      <c r="BK199" s="126">
        <f>SUM($BK$200:$BK$201)</f>
        <v>0</v>
      </c>
    </row>
    <row r="200" spans="2:65" s="10" customFormat="1" ht="15.75" customHeight="1">
      <c r="B200" s="24"/>
      <c r="C200" s="129" t="s">
        <v>287</v>
      </c>
      <c r="D200" s="129" t="s">
        <v>153</v>
      </c>
      <c r="E200" s="130" t="s">
        <v>321</v>
      </c>
      <c r="F200" s="131" t="s">
        <v>322</v>
      </c>
      <c r="G200" s="132" t="s">
        <v>156</v>
      </c>
      <c r="H200" s="133">
        <v>10</v>
      </c>
      <c r="I200" s="156"/>
      <c r="J200" s="134">
        <f>ROUND($I$200*$H$200,2)</f>
        <v>0</v>
      </c>
      <c r="K200" s="131"/>
      <c r="L200" s="24"/>
      <c r="M200" s="135"/>
      <c r="N200" s="136" t="s">
        <v>43</v>
      </c>
      <c r="Q200" s="137">
        <v>0</v>
      </c>
      <c r="R200" s="137">
        <f>$Q$200*$H$200</f>
        <v>0</v>
      </c>
      <c r="S200" s="137">
        <v>0</v>
      </c>
      <c r="T200" s="138">
        <f>$S$200*$H$200</f>
        <v>0</v>
      </c>
      <c r="AR200" s="89" t="s">
        <v>157</v>
      </c>
      <c r="AT200" s="89" t="s">
        <v>153</v>
      </c>
      <c r="AU200" s="89" t="s">
        <v>80</v>
      </c>
      <c r="AY200" s="10" t="s">
        <v>149</v>
      </c>
      <c r="BE200" s="139">
        <f>IF($N$200="základní",$J$200,0)</f>
        <v>0</v>
      </c>
      <c r="BF200" s="139">
        <f>IF($N$200="snížená",$J$200,0)</f>
        <v>0</v>
      </c>
      <c r="BG200" s="139">
        <f>IF($N$200="zákl. přenesená",$J$200,0)</f>
        <v>0</v>
      </c>
      <c r="BH200" s="139">
        <f>IF($N$200="sníž. přenesená",$J$200,0)</f>
        <v>0</v>
      </c>
      <c r="BI200" s="139">
        <f>IF($N$200="nulová",$J$200,0)</f>
        <v>0</v>
      </c>
      <c r="BJ200" s="89" t="s">
        <v>22</v>
      </c>
      <c r="BK200" s="139">
        <f>ROUND($I$200*$H$200,2)</f>
        <v>0</v>
      </c>
      <c r="BL200" s="89" t="s">
        <v>157</v>
      </c>
      <c r="BM200" s="89" t="s">
        <v>194</v>
      </c>
    </row>
    <row r="201" spans="2:47" s="10" customFormat="1" ht="16.5" customHeight="1">
      <c r="B201" s="24"/>
      <c r="D201" s="140" t="s">
        <v>158</v>
      </c>
      <c r="F201" s="141" t="s">
        <v>322</v>
      </c>
      <c r="L201" s="24"/>
      <c r="M201" s="50"/>
      <c r="T201" s="51"/>
      <c r="AT201" s="10" t="s">
        <v>158</v>
      </c>
      <c r="AU201" s="10" t="s">
        <v>80</v>
      </c>
    </row>
    <row r="202" spans="2:63" s="119" customFormat="1" ht="37.5" customHeight="1">
      <c r="B202" s="118"/>
      <c r="D202" s="120" t="s">
        <v>71</v>
      </c>
      <c r="E202" s="121" t="s">
        <v>247</v>
      </c>
      <c r="F202" s="121" t="s">
        <v>323</v>
      </c>
      <c r="J202" s="122">
        <f>$BK$202</f>
        <v>0</v>
      </c>
      <c r="L202" s="118"/>
      <c r="M202" s="123"/>
      <c r="P202" s="124">
        <f>$P$203</f>
        <v>0</v>
      </c>
      <c r="R202" s="124">
        <f>$R$203</f>
        <v>0</v>
      </c>
      <c r="T202" s="125">
        <f>$T$203</f>
        <v>0</v>
      </c>
      <c r="AR202" s="120" t="s">
        <v>22</v>
      </c>
      <c r="AT202" s="120" t="s">
        <v>71</v>
      </c>
      <c r="AU202" s="120" t="s">
        <v>72</v>
      </c>
      <c r="AY202" s="120" t="s">
        <v>149</v>
      </c>
      <c r="BK202" s="126">
        <f>$BK$203</f>
        <v>0</v>
      </c>
    </row>
    <row r="203" spans="2:63" s="119" customFormat="1" ht="21" customHeight="1">
      <c r="B203" s="118"/>
      <c r="D203" s="120" t="s">
        <v>71</v>
      </c>
      <c r="E203" s="127" t="s">
        <v>324</v>
      </c>
      <c r="F203" s="127" t="s">
        <v>325</v>
      </c>
      <c r="J203" s="128">
        <f>$BK$203</f>
        <v>0</v>
      </c>
      <c r="L203" s="118"/>
      <c r="M203" s="123"/>
      <c r="P203" s="124">
        <f>SUM($P$204:$P$205)</f>
        <v>0</v>
      </c>
      <c r="R203" s="124">
        <f>SUM($R$204:$R$205)</f>
        <v>0</v>
      </c>
      <c r="T203" s="125">
        <f>SUM($T$204:$T$205)</f>
        <v>0</v>
      </c>
      <c r="AR203" s="120" t="s">
        <v>22</v>
      </c>
      <c r="AT203" s="120" t="s">
        <v>71</v>
      </c>
      <c r="AU203" s="120" t="s">
        <v>22</v>
      </c>
      <c r="AY203" s="120" t="s">
        <v>149</v>
      </c>
      <c r="BK203" s="126">
        <f>SUM($BK$204:$BK$205)</f>
        <v>0</v>
      </c>
    </row>
    <row r="204" spans="2:65" s="10" customFormat="1" ht="15.75" customHeight="1">
      <c r="B204" s="24"/>
      <c r="C204" s="129" t="s">
        <v>222</v>
      </c>
      <c r="D204" s="129" t="s">
        <v>153</v>
      </c>
      <c r="E204" s="130" t="s">
        <v>326</v>
      </c>
      <c r="F204" s="131" t="s">
        <v>327</v>
      </c>
      <c r="G204" s="132" t="s">
        <v>156</v>
      </c>
      <c r="H204" s="133">
        <v>30</v>
      </c>
      <c r="I204" s="156"/>
      <c r="J204" s="134">
        <f>ROUND($I$204*$H$204,2)</f>
        <v>0</v>
      </c>
      <c r="K204" s="131"/>
      <c r="L204" s="24"/>
      <c r="M204" s="135"/>
      <c r="N204" s="136" t="s">
        <v>43</v>
      </c>
      <c r="Q204" s="137">
        <v>0</v>
      </c>
      <c r="R204" s="137">
        <f>$Q$204*$H$204</f>
        <v>0</v>
      </c>
      <c r="S204" s="137">
        <v>0</v>
      </c>
      <c r="T204" s="138">
        <f>$S$204*$H$204</f>
        <v>0</v>
      </c>
      <c r="AR204" s="89" t="s">
        <v>157</v>
      </c>
      <c r="AT204" s="89" t="s">
        <v>153</v>
      </c>
      <c r="AU204" s="89" t="s">
        <v>80</v>
      </c>
      <c r="AY204" s="10" t="s">
        <v>149</v>
      </c>
      <c r="BE204" s="139">
        <f>IF($N$204="základní",$J$204,0)</f>
        <v>0</v>
      </c>
      <c r="BF204" s="139">
        <f>IF($N$204="snížená",$J$204,0)</f>
        <v>0</v>
      </c>
      <c r="BG204" s="139">
        <f>IF($N$204="zákl. přenesená",$J$204,0)</f>
        <v>0</v>
      </c>
      <c r="BH204" s="139">
        <f>IF($N$204="sníž. přenesená",$J$204,0)</f>
        <v>0</v>
      </c>
      <c r="BI204" s="139">
        <f>IF($N$204="nulová",$J$204,0)</f>
        <v>0</v>
      </c>
      <c r="BJ204" s="89" t="s">
        <v>22</v>
      </c>
      <c r="BK204" s="139">
        <f>ROUND($I$204*$H$204,2)</f>
        <v>0</v>
      </c>
      <c r="BL204" s="89" t="s">
        <v>157</v>
      </c>
      <c r="BM204" s="89" t="s">
        <v>175</v>
      </c>
    </row>
    <row r="205" spans="2:47" s="10" customFormat="1" ht="16.5" customHeight="1">
      <c r="B205" s="24"/>
      <c r="D205" s="140" t="s">
        <v>158</v>
      </c>
      <c r="F205" s="141" t="s">
        <v>327</v>
      </c>
      <c r="L205" s="24"/>
      <c r="M205" s="50"/>
      <c r="T205" s="51"/>
      <c r="AT205" s="10" t="s">
        <v>158</v>
      </c>
      <c r="AU205" s="10" t="s">
        <v>80</v>
      </c>
    </row>
    <row r="206" spans="2:63" s="119" customFormat="1" ht="37.5" customHeight="1">
      <c r="B206" s="118"/>
      <c r="D206" s="120" t="s">
        <v>71</v>
      </c>
      <c r="E206" s="121" t="s">
        <v>328</v>
      </c>
      <c r="F206" s="121" t="s">
        <v>329</v>
      </c>
      <c r="J206" s="122">
        <f>$BK$206</f>
        <v>0</v>
      </c>
      <c r="L206" s="118"/>
      <c r="M206" s="123"/>
      <c r="P206" s="124">
        <f>$P$207</f>
        <v>0</v>
      </c>
      <c r="R206" s="124">
        <f>$R$207</f>
        <v>0</v>
      </c>
      <c r="T206" s="125">
        <f>$T$207</f>
        <v>0</v>
      </c>
      <c r="AR206" s="120" t="s">
        <v>22</v>
      </c>
      <c r="AT206" s="120" t="s">
        <v>71</v>
      </c>
      <c r="AU206" s="120" t="s">
        <v>72</v>
      </c>
      <c r="AY206" s="120" t="s">
        <v>149</v>
      </c>
      <c r="BK206" s="126">
        <f>$BK$207</f>
        <v>0</v>
      </c>
    </row>
    <row r="207" spans="2:63" s="119" customFormat="1" ht="21" customHeight="1">
      <c r="B207" s="118"/>
      <c r="D207" s="120" t="s">
        <v>71</v>
      </c>
      <c r="E207" s="127" t="s">
        <v>330</v>
      </c>
      <c r="F207" s="127" t="s">
        <v>331</v>
      </c>
      <c r="J207" s="128">
        <f>$BK$207</f>
        <v>0</v>
      </c>
      <c r="L207" s="118"/>
      <c r="M207" s="123"/>
      <c r="P207" s="124">
        <f>SUM($P$208:$P$209)</f>
        <v>0</v>
      </c>
      <c r="R207" s="124">
        <f>SUM($R$208:$R$209)</f>
        <v>0</v>
      </c>
      <c r="T207" s="125">
        <f>SUM($T$208:$T$209)</f>
        <v>0</v>
      </c>
      <c r="AR207" s="120" t="s">
        <v>22</v>
      </c>
      <c r="AT207" s="120" t="s">
        <v>71</v>
      </c>
      <c r="AU207" s="120" t="s">
        <v>22</v>
      </c>
      <c r="AY207" s="120" t="s">
        <v>149</v>
      </c>
      <c r="BK207" s="126">
        <f>SUM($BK$208:$BK$209)</f>
        <v>0</v>
      </c>
    </row>
    <row r="208" spans="2:65" s="10" customFormat="1" ht="15.75" customHeight="1">
      <c r="B208" s="24"/>
      <c r="C208" s="129" t="s">
        <v>332</v>
      </c>
      <c r="D208" s="129" t="s">
        <v>153</v>
      </c>
      <c r="E208" s="130" t="s">
        <v>333</v>
      </c>
      <c r="F208" s="131" t="s">
        <v>334</v>
      </c>
      <c r="G208" s="132" t="s">
        <v>335</v>
      </c>
      <c r="H208" s="133">
        <v>1</v>
      </c>
      <c r="I208" s="156"/>
      <c r="J208" s="134">
        <f>ROUND($I$208*$H$208,2)</f>
        <v>0</v>
      </c>
      <c r="K208" s="131"/>
      <c r="L208" s="24"/>
      <c r="M208" s="135"/>
      <c r="N208" s="136" t="s">
        <v>43</v>
      </c>
      <c r="Q208" s="137">
        <v>0</v>
      </c>
      <c r="R208" s="137">
        <f>$Q$208*$H$208</f>
        <v>0</v>
      </c>
      <c r="S208" s="137">
        <v>0</v>
      </c>
      <c r="T208" s="138">
        <f>$S$208*$H$208</f>
        <v>0</v>
      </c>
      <c r="AR208" s="89" t="s">
        <v>157</v>
      </c>
      <c r="AT208" s="89" t="s">
        <v>153</v>
      </c>
      <c r="AU208" s="89" t="s">
        <v>80</v>
      </c>
      <c r="AY208" s="10" t="s">
        <v>149</v>
      </c>
      <c r="BE208" s="139">
        <f>IF($N$208="základní",$J$208,0)</f>
        <v>0</v>
      </c>
      <c r="BF208" s="139">
        <f>IF($N$208="snížená",$J$208,0)</f>
        <v>0</v>
      </c>
      <c r="BG208" s="139">
        <f>IF($N$208="zákl. přenesená",$J$208,0)</f>
        <v>0</v>
      </c>
      <c r="BH208" s="139">
        <f>IF($N$208="sníž. přenesená",$J$208,0)</f>
        <v>0</v>
      </c>
      <c r="BI208" s="139">
        <f>IF($N$208="nulová",$J$208,0)</f>
        <v>0</v>
      </c>
      <c r="BJ208" s="89" t="s">
        <v>22</v>
      </c>
      <c r="BK208" s="139">
        <f>ROUND($I$208*$H$208,2)</f>
        <v>0</v>
      </c>
      <c r="BL208" s="89" t="s">
        <v>157</v>
      </c>
      <c r="BM208" s="89" t="s">
        <v>179</v>
      </c>
    </row>
    <row r="209" spans="2:47" s="10" customFormat="1" ht="16.5" customHeight="1">
      <c r="B209" s="24"/>
      <c r="D209" s="140" t="s">
        <v>158</v>
      </c>
      <c r="F209" s="141" t="s">
        <v>334</v>
      </c>
      <c r="L209" s="24"/>
      <c r="M209" s="153"/>
      <c r="N209" s="154"/>
      <c r="O209" s="154"/>
      <c r="P209" s="154"/>
      <c r="Q209" s="154"/>
      <c r="R209" s="154"/>
      <c r="S209" s="154"/>
      <c r="T209" s="155"/>
      <c r="AT209" s="10" t="s">
        <v>158</v>
      </c>
      <c r="AU209" s="10" t="s">
        <v>80</v>
      </c>
    </row>
    <row r="210" spans="2:12" s="10" customFormat="1" ht="7.5" customHeight="1">
      <c r="B210" s="38"/>
      <c r="C210" s="39"/>
      <c r="D210" s="39"/>
      <c r="E210" s="39"/>
      <c r="F210" s="39"/>
      <c r="G210" s="39"/>
      <c r="H210" s="39"/>
      <c r="I210" s="39"/>
      <c r="J210" s="39"/>
      <c r="K210" s="39"/>
      <c r="L210" s="24"/>
    </row>
    <row r="211" s="8" customFormat="1" ht="14.25" customHeight="1"/>
  </sheetData>
  <sheetProtection password="DBBB" sheet="1"/>
  <autoFilter ref="C98:K98"/>
  <mergeCells count="12">
    <mergeCell ref="E47:H47"/>
    <mergeCell ref="E49:H49"/>
    <mergeCell ref="E51:H51"/>
    <mergeCell ref="E87:H87"/>
    <mergeCell ref="E89:H89"/>
    <mergeCell ref="E91:H91"/>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3"/>
  <sheetViews>
    <sheetView showGridLines="0" workbookViewId="0" topLeftCell="A1">
      <pane ySplit="1" topLeftCell="A63" activePane="bottomLeft" state="frozen"/>
      <selection pane="bottomLeft" activeCell="F233" sqref="F233"/>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87</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107</v>
      </c>
      <c r="F9" s="268"/>
      <c r="G9" s="268"/>
      <c r="H9" s="268"/>
      <c r="K9" s="91"/>
    </row>
    <row r="10" spans="2:11" s="10" customFormat="1" ht="15.75" customHeight="1">
      <c r="B10" s="24"/>
      <c r="D10" s="22" t="s">
        <v>108</v>
      </c>
      <c r="K10" s="27"/>
    </row>
    <row r="11" spans="2:11" s="10" customFormat="1" ht="37.5" customHeight="1">
      <c r="B11" s="24"/>
      <c r="E11" s="248" t="s">
        <v>336</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ROUND($J$96,2)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ROUND(SUM($BE$96:$BE$342),2)</f>
        <v>0</v>
      </c>
      <c r="I32" s="95">
        <v>0.21</v>
      </c>
      <c r="J32" s="94">
        <f>ROUND(SUM($BE$96:$BE$342)*$I$32,2)</f>
        <v>0</v>
      </c>
      <c r="K32" s="27"/>
    </row>
    <row r="33" spans="2:11" s="10" customFormat="1" ht="15" customHeight="1">
      <c r="B33" s="24"/>
      <c r="E33" s="30" t="s">
        <v>44</v>
      </c>
      <c r="F33" s="94">
        <f>ROUND(SUM($BF$96:$BF$342),2)</f>
        <v>0</v>
      </c>
      <c r="I33" s="95">
        <v>0.15</v>
      </c>
      <c r="J33" s="94">
        <f>ROUND(SUM($BF$96:$BF$342)*$I$33,2)</f>
        <v>0</v>
      </c>
      <c r="K33" s="27"/>
    </row>
    <row r="34" spans="2:11" s="10" customFormat="1" ht="15" customHeight="1" hidden="1">
      <c r="B34" s="24"/>
      <c r="E34" s="30" t="s">
        <v>45</v>
      </c>
      <c r="F34" s="94">
        <f>ROUND(SUM($BG$96:$BG$342),2)</f>
        <v>0</v>
      </c>
      <c r="I34" s="95">
        <v>0.21</v>
      </c>
      <c r="J34" s="94">
        <v>0</v>
      </c>
      <c r="K34" s="27"/>
    </row>
    <row r="35" spans="2:11" s="10" customFormat="1" ht="15" customHeight="1" hidden="1">
      <c r="B35" s="24"/>
      <c r="E35" s="30" t="s">
        <v>46</v>
      </c>
      <c r="F35" s="94">
        <f>ROUND(SUM($BH$96:$BH$342),2)</f>
        <v>0</v>
      </c>
      <c r="I35" s="95">
        <v>0.15</v>
      </c>
      <c r="J35" s="94">
        <v>0</v>
      </c>
      <c r="K35" s="27"/>
    </row>
    <row r="36" spans="2:11" s="10" customFormat="1" ht="15" customHeight="1" hidden="1">
      <c r="B36" s="24"/>
      <c r="E36" s="30" t="s">
        <v>47</v>
      </c>
      <c r="F36" s="94">
        <f>ROUND(SUM($BI$96:$BI$342),2)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107</v>
      </c>
      <c r="F49" s="249"/>
      <c r="G49" s="249"/>
      <c r="H49" s="249"/>
      <c r="K49" s="27"/>
    </row>
    <row r="50" spans="2:11" s="10" customFormat="1" ht="15" customHeight="1">
      <c r="B50" s="24"/>
      <c r="C50" s="22" t="s">
        <v>108</v>
      </c>
      <c r="K50" s="27"/>
    </row>
    <row r="51" spans="2:11" s="10" customFormat="1" ht="19.5" customHeight="1">
      <c r="B51" s="24"/>
      <c r="E51" s="248" t="str">
        <f>$E$11</f>
        <v>01 - fyzika_stavební</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ROUND($J$96,2)</f>
        <v>0</v>
      </c>
      <c r="K60" s="27"/>
      <c r="AU60" s="10" t="s">
        <v>114</v>
      </c>
    </row>
    <row r="61" spans="2:11" s="65" customFormat="1" ht="25.5" customHeight="1">
      <c r="B61" s="101"/>
      <c r="D61" s="102" t="s">
        <v>115</v>
      </c>
      <c r="E61" s="102"/>
      <c r="F61" s="102"/>
      <c r="G61" s="102"/>
      <c r="H61" s="102"/>
      <c r="I61" s="102"/>
      <c r="J61" s="103">
        <f>ROUND($J$97,2)</f>
        <v>0</v>
      </c>
      <c r="K61" s="104"/>
    </row>
    <row r="62" spans="2:11" s="82" customFormat="1" ht="21" customHeight="1">
      <c r="B62" s="105"/>
      <c r="D62" s="106" t="s">
        <v>117</v>
      </c>
      <c r="E62" s="106"/>
      <c r="F62" s="106"/>
      <c r="G62" s="106"/>
      <c r="H62" s="106"/>
      <c r="I62" s="106"/>
      <c r="J62" s="107">
        <f>ROUND($J$98,2)</f>
        <v>0</v>
      </c>
      <c r="K62" s="108"/>
    </row>
    <row r="63" spans="2:11" s="82" customFormat="1" ht="21" customHeight="1">
      <c r="B63" s="105"/>
      <c r="D63" s="106" t="s">
        <v>337</v>
      </c>
      <c r="E63" s="106"/>
      <c r="F63" s="106"/>
      <c r="G63" s="106"/>
      <c r="H63" s="106"/>
      <c r="I63" s="106"/>
      <c r="J63" s="107">
        <f>ROUND($J$120,2)</f>
        <v>0</v>
      </c>
      <c r="K63" s="108"/>
    </row>
    <row r="64" spans="2:11" s="82" customFormat="1" ht="21" customHeight="1">
      <c r="B64" s="105"/>
      <c r="D64" s="106" t="s">
        <v>119</v>
      </c>
      <c r="E64" s="106"/>
      <c r="F64" s="106"/>
      <c r="G64" s="106"/>
      <c r="H64" s="106"/>
      <c r="I64" s="106"/>
      <c r="J64" s="107">
        <f>ROUND($J$151,2)</f>
        <v>0</v>
      </c>
      <c r="K64" s="108"/>
    </row>
    <row r="65" spans="2:11" s="82" customFormat="1" ht="21" customHeight="1">
      <c r="B65" s="105"/>
      <c r="D65" s="106" t="s">
        <v>120</v>
      </c>
      <c r="E65" s="106"/>
      <c r="F65" s="106"/>
      <c r="G65" s="106"/>
      <c r="H65" s="106"/>
      <c r="I65" s="106"/>
      <c r="J65" s="107">
        <f>ROUND($J$169,2)</f>
        <v>0</v>
      </c>
      <c r="K65" s="108"/>
    </row>
    <row r="66" spans="2:11" s="65" customFormat="1" ht="25.5" customHeight="1">
      <c r="B66" s="101"/>
      <c r="D66" s="102" t="s">
        <v>121</v>
      </c>
      <c r="E66" s="102"/>
      <c r="F66" s="102"/>
      <c r="G66" s="102"/>
      <c r="H66" s="102"/>
      <c r="I66" s="102"/>
      <c r="J66" s="103">
        <f>ROUND($J$173,2)</f>
        <v>0</v>
      </c>
      <c r="K66" s="104"/>
    </row>
    <row r="67" spans="2:11" s="82" customFormat="1" ht="21" customHeight="1">
      <c r="B67" s="105"/>
      <c r="D67" s="106" t="s">
        <v>338</v>
      </c>
      <c r="E67" s="106"/>
      <c r="F67" s="106"/>
      <c r="G67" s="106"/>
      <c r="H67" s="106"/>
      <c r="I67" s="106"/>
      <c r="J67" s="107">
        <f>ROUND($J$174,2)</f>
        <v>0</v>
      </c>
      <c r="K67" s="108"/>
    </row>
    <row r="68" spans="2:11" s="82" customFormat="1" ht="21" customHeight="1">
      <c r="B68" s="105"/>
      <c r="D68" s="106" t="s">
        <v>339</v>
      </c>
      <c r="E68" s="106"/>
      <c r="F68" s="106"/>
      <c r="G68" s="106"/>
      <c r="H68" s="106"/>
      <c r="I68" s="106"/>
      <c r="J68" s="107">
        <f>ROUND($J$188,2)</f>
        <v>0</v>
      </c>
      <c r="K68" s="108"/>
    </row>
    <row r="69" spans="2:11" s="82" customFormat="1" ht="21" customHeight="1">
      <c r="B69" s="105"/>
      <c r="D69" s="106" t="s">
        <v>340</v>
      </c>
      <c r="E69" s="106"/>
      <c r="F69" s="106"/>
      <c r="G69" s="106"/>
      <c r="H69" s="106"/>
      <c r="I69" s="106"/>
      <c r="J69" s="107">
        <f>ROUND($J$222,2)</f>
        <v>0</v>
      </c>
      <c r="K69" s="108"/>
    </row>
    <row r="70" spans="2:11" s="82" customFormat="1" ht="21" customHeight="1">
      <c r="B70" s="105"/>
      <c r="D70" s="106" t="s">
        <v>127</v>
      </c>
      <c r="E70" s="106"/>
      <c r="F70" s="106"/>
      <c r="G70" s="106"/>
      <c r="H70" s="106"/>
      <c r="I70" s="106"/>
      <c r="J70" s="107">
        <f>ROUND($J$247,2)</f>
        <v>0</v>
      </c>
      <c r="K70" s="108"/>
    </row>
    <row r="71" spans="2:11" s="65" customFormat="1" ht="25.5" customHeight="1">
      <c r="B71" s="101"/>
      <c r="D71" s="102" t="s">
        <v>341</v>
      </c>
      <c r="E71" s="102"/>
      <c r="F71" s="102"/>
      <c r="G71" s="102"/>
      <c r="H71" s="102"/>
      <c r="I71" s="102"/>
      <c r="J71" s="103">
        <f>ROUND($J$265,2)</f>
        <v>0</v>
      </c>
      <c r="K71" s="104"/>
    </row>
    <row r="72" spans="2:11" s="82" customFormat="1" ht="21" customHeight="1">
      <c r="B72" s="105"/>
      <c r="D72" s="106" t="s">
        <v>342</v>
      </c>
      <c r="E72" s="106"/>
      <c r="F72" s="106"/>
      <c r="G72" s="106"/>
      <c r="H72" s="106"/>
      <c r="I72" s="106"/>
      <c r="J72" s="107">
        <f>ROUND($J$266,2)</f>
        <v>0</v>
      </c>
      <c r="K72" s="108"/>
    </row>
    <row r="73" spans="2:11" s="82" customFormat="1" ht="21" customHeight="1">
      <c r="B73" s="105"/>
      <c r="D73" s="106" t="s">
        <v>343</v>
      </c>
      <c r="E73" s="106"/>
      <c r="F73" s="106"/>
      <c r="G73" s="106"/>
      <c r="H73" s="106"/>
      <c r="I73" s="106"/>
      <c r="J73" s="107">
        <f>ROUND($J$313,2)</f>
        <v>0</v>
      </c>
      <c r="K73" s="108"/>
    </row>
    <row r="74" spans="2:11" s="82" customFormat="1" ht="21" customHeight="1">
      <c r="B74" s="105"/>
      <c r="D74" s="106" t="s">
        <v>344</v>
      </c>
      <c r="E74" s="106"/>
      <c r="F74" s="106"/>
      <c r="G74" s="106"/>
      <c r="H74" s="106"/>
      <c r="I74" s="106"/>
      <c r="J74" s="107">
        <f>ROUND($J$334,2)</f>
        <v>0</v>
      </c>
      <c r="K74" s="108"/>
    </row>
    <row r="75" spans="2:11" s="10" customFormat="1" ht="22.5" customHeight="1">
      <c r="B75" s="24"/>
      <c r="K75" s="27"/>
    </row>
    <row r="76" spans="2:11" s="10" customFormat="1" ht="7.5" customHeight="1">
      <c r="B76" s="38"/>
      <c r="C76" s="39"/>
      <c r="D76" s="39"/>
      <c r="E76" s="39"/>
      <c r="F76" s="39"/>
      <c r="G76" s="39"/>
      <c r="H76" s="39"/>
      <c r="I76" s="39"/>
      <c r="J76" s="39"/>
      <c r="K76" s="40"/>
    </row>
    <row r="80" spans="2:12" s="10" customFormat="1" ht="7.5" customHeight="1">
      <c r="B80" s="41"/>
      <c r="C80" s="42"/>
      <c r="D80" s="42"/>
      <c r="E80" s="42"/>
      <c r="F80" s="42"/>
      <c r="G80" s="42"/>
      <c r="H80" s="42"/>
      <c r="I80" s="42"/>
      <c r="J80" s="42"/>
      <c r="K80" s="42"/>
      <c r="L80" s="24"/>
    </row>
    <row r="81" spans="2:12" s="10" customFormat="1" ht="37.5" customHeight="1">
      <c r="B81" s="24"/>
      <c r="C81" s="15" t="s">
        <v>132</v>
      </c>
      <c r="L81" s="24"/>
    </row>
    <row r="82" spans="2:12" s="10" customFormat="1" ht="7.5" customHeight="1">
      <c r="B82" s="24"/>
      <c r="L82" s="24"/>
    </row>
    <row r="83" spans="2:12" s="10" customFormat="1" ht="15" customHeight="1">
      <c r="B83" s="24"/>
      <c r="C83" s="22" t="s">
        <v>17</v>
      </c>
      <c r="L83" s="24"/>
    </row>
    <row r="84" spans="2:12" s="10" customFormat="1" ht="16.5" customHeight="1">
      <c r="B84" s="24"/>
      <c r="E84" s="267" t="str">
        <f>$E$7</f>
        <v>ZŠ Březová, Děčín_3_Stavební</v>
      </c>
      <c r="F84" s="249"/>
      <c r="G84" s="249"/>
      <c r="H84" s="249"/>
      <c r="L84" s="24"/>
    </row>
    <row r="85" spans="2:12" s="8" customFormat="1" ht="15.75" customHeight="1">
      <c r="B85" s="14"/>
      <c r="C85" s="22" t="s">
        <v>106</v>
      </c>
      <c r="L85" s="14"/>
    </row>
    <row r="86" spans="2:12" s="10" customFormat="1" ht="16.5" customHeight="1">
      <c r="B86" s="24"/>
      <c r="E86" s="267" t="s">
        <v>107</v>
      </c>
      <c r="F86" s="249"/>
      <c r="G86" s="249"/>
      <c r="H86" s="249"/>
      <c r="L86" s="24"/>
    </row>
    <row r="87" spans="2:12" s="10" customFormat="1" ht="15" customHeight="1">
      <c r="B87" s="24"/>
      <c r="C87" s="22" t="s">
        <v>108</v>
      </c>
      <c r="L87" s="24"/>
    </row>
    <row r="88" spans="2:12" s="10" customFormat="1" ht="19.5" customHeight="1">
      <c r="B88" s="24"/>
      <c r="E88" s="248" t="str">
        <f>$E$11</f>
        <v>01 - fyzika_stavební</v>
      </c>
      <c r="F88" s="249"/>
      <c r="G88" s="249"/>
      <c r="H88" s="249"/>
      <c r="L88" s="24"/>
    </row>
    <row r="89" spans="2:12" s="10" customFormat="1" ht="7.5" customHeight="1">
      <c r="B89" s="24"/>
      <c r="L89" s="24"/>
    </row>
    <row r="90" spans="2:12" s="10" customFormat="1" ht="18.75" customHeight="1">
      <c r="B90" s="24"/>
      <c r="C90" s="22" t="s">
        <v>23</v>
      </c>
      <c r="F90" s="20" t="str">
        <f>$F$14</f>
        <v>Děčín</v>
      </c>
      <c r="I90" s="22" t="s">
        <v>25</v>
      </c>
      <c r="J90" s="47" t="str">
        <f>IF($J$14="","",$J$14)</f>
        <v>27.01.2020</v>
      </c>
      <c r="L90" s="24"/>
    </row>
    <row r="91" spans="2:12" s="10" customFormat="1" ht="7.5" customHeight="1">
      <c r="B91" s="24"/>
      <c r="L91" s="24"/>
    </row>
    <row r="92" spans="2:12" s="10" customFormat="1" ht="15.75" customHeight="1">
      <c r="B92" s="24"/>
      <c r="C92" s="22" t="s">
        <v>29</v>
      </c>
      <c r="F92" s="20" t="str">
        <f>$E$17</f>
        <v xml:space="preserve"> </v>
      </c>
      <c r="I92" s="22" t="s">
        <v>35</v>
      </c>
      <c r="J92" s="20" t="str">
        <f>$E$23</f>
        <v xml:space="preserve"> </v>
      </c>
      <c r="L92" s="24"/>
    </row>
    <row r="93" spans="2:12" s="10" customFormat="1" ht="15" customHeight="1">
      <c r="B93" s="24"/>
      <c r="C93" s="22" t="s">
        <v>33</v>
      </c>
      <c r="F93" s="20" t="str">
        <f>IF($E$20="","",$E$20)</f>
        <v/>
      </c>
      <c r="L93" s="24"/>
    </row>
    <row r="94" spans="2:12" s="10" customFormat="1" ht="11.25" customHeight="1">
      <c r="B94" s="24"/>
      <c r="L94" s="24"/>
    </row>
    <row r="95" spans="2:20" s="113" customFormat="1" ht="30" customHeight="1">
      <c r="B95" s="109"/>
      <c r="C95" s="110" t="s">
        <v>133</v>
      </c>
      <c r="D95" s="111" t="s">
        <v>57</v>
      </c>
      <c r="E95" s="111" t="s">
        <v>53</v>
      </c>
      <c r="F95" s="111" t="s">
        <v>134</v>
      </c>
      <c r="G95" s="111" t="s">
        <v>135</v>
      </c>
      <c r="H95" s="111" t="s">
        <v>136</v>
      </c>
      <c r="I95" s="111" t="s">
        <v>137</v>
      </c>
      <c r="J95" s="111" t="s">
        <v>138</v>
      </c>
      <c r="K95" s="112" t="s">
        <v>139</v>
      </c>
      <c r="L95" s="109"/>
      <c r="M95" s="53" t="s">
        <v>140</v>
      </c>
      <c r="N95" s="54" t="s">
        <v>42</v>
      </c>
      <c r="O95" s="54" t="s">
        <v>141</v>
      </c>
      <c r="P95" s="54" t="s">
        <v>142</v>
      </c>
      <c r="Q95" s="54" t="s">
        <v>143</v>
      </c>
      <c r="R95" s="54" t="s">
        <v>144</v>
      </c>
      <c r="S95" s="54" t="s">
        <v>145</v>
      </c>
      <c r="T95" s="55" t="s">
        <v>146</v>
      </c>
    </row>
    <row r="96" spans="2:63" s="10" customFormat="1" ht="30" customHeight="1">
      <c r="B96" s="24"/>
      <c r="C96" s="58" t="s">
        <v>113</v>
      </c>
      <c r="J96" s="114">
        <f>$BK$96</f>
        <v>0</v>
      </c>
      <c r="L96" s="24"/>
      <c r="M96" s="57"/>
      <c r="N96" s="48"/>
      <c r="O96" s="48"/>
      <c r="P96" s="115">
        <f>$P$97+$P$173+$P$265</f>
        <v>0</v>
      </c>
      <c r="Q96" s="48"/>
      <c r="R96" s="115">
        <f>$R$97+$R$173+$R$265</f>
        <v>2.7116700000000002</v>
      </c>
      <c r="S96" s="48"/>
      <c r="T96" s="116">
        <f>$T$97+$T$173+$T$265</f>
        <v>2.69073</v>
      </c>
      <c r="AT96" s="10" t="s">
        <v>71</v>
      </c>
      <c r="AU96" s="10" t="s">
        <v>114</v>
      </c>
      <c r="BK96" s="117">
        <f>$BK$97+$BK$173+$BK$265</f>
        <v>0</v>
      </c>
    </row>
    <row r="97" spans="2:63" s="119" customFormat="1" ht="37.5" customHeight="1">
      <c r="B97" s="118"/>
      <c r="D97" s="120" t="s">
        <v>71</v>
      </c>
      <c r="E97" s="121" t="s">
        <v>147</v>
      </c>
      <c r="F97" s="121" t="s">
        <v>148</v>
      </c>
      <c r="J97" s="122">
        <f>$BK$97</f>
        <v>0</v>
      </c>
      <c r="L97" s="118"/>
      <c r="M97" s="123"/>
      <c r="P97" s="124">
        <f>$P$98+$P$120+$P$151+$P$169</f>
        <v>0</v>
      </c>
      <c r="R97" s="124">
        <f>$R$98+$R$120+$R$151+$R$169</f>
        <v>0.98765</v>
      </c>
      <c r="T97" s="125">
        <f>$T$98+$T$120+$T$151+$T$169</f>
        <v>1.557</v>
      </c>
      <c r="AR97" s="120" t="s">
        <v>22</v>
      </c>
      <c r="AT97" s="120" t="s">
        <v>71</v>
      </c>
      <c r="AU97" s="120" t="s">
        <v>72</v>
      </c>
      <c r="AY97" s="120" t="s">
        <v>149</v>
      </c>
      <c r="BK97" s="126">
        <f>$BK$98+$BK$120+$BK$151+$BK$169</f>
        <v>0</v>
      </c>
    </row>
    <row r="98" spans="2:63" s="119" customFormat="1" ht="21" customHeight="1">
      <c r="B98" s="118"/>
      <c r="D98" s="120" t="s">
        <v>71</v>
      </c>
      <c r="E98" s="127" t="s">
        <v>159</v>
      </c>
      <c r="F98" s="127" t="s">
        <v>160</v>
      </c>
      <c r="J98" s="128">
        <f>$BK$98</f>
        <v>0</v>
      </c>
      <c r="L98" s="118"/>
      <c r="M98" s="123"/>
      <c r="P98" s="124">
        <f>SUM($P$99:$P$119)</f>
        <v>0</v>
      </c>
      <c r="R98" s="124">
        <f>SUM($R$99:$R$119)</f>
        <v>0.98607</v>
      </c>
      <c r="T98" s="125">
        <f>SUM($T$99:$T$119)</f>
        <v>0</v>
      </c>
      <c r="AR98" s="120" t="s">
        <v>22</v>
      </c>
      <c r="AT98" s="120" t="s">
        <v>71</v>
      </c>
      <c r="AU98" s="120" t="s">
        <v>22</v>
      </c>
      <c r="AY98" s="120" t="s">
        <v>149</v>
      </c>
      <c r="BK98" s="126">
        <f>SUM($BK$99:$BK$119)</f>
        <v>0</v>
      </c>
    </row>
    <row r="99" spans="2:65" s="10" customFormat="1" ht="15.75" customHeight="1">
      <c r="B99" s="24"/>
      <c r="C99" s="129" t="s">
        <v>22</v>
      </c>
      <c r="D99" s="129" t="s">
        <v>153</v>
      </c>
      <c r="E99" s="130" t="s">
        <v>345</v>
      </c>
      <c r="F99" s="131" t="s">
        <v>346</v>
      </c>
      <c r="G99" s="132" t="s">
        <v>156</v>
      </c>
      <c r="H99" s="133">
        <v>2</v>
      </c>
      <c r="I99" s="156"/>
      <c r="J99" s="134">
        <f>ROUND($I$99*$H$99,2)</f>
        <v>0</v>
      </c>
      <c r="K99" s="131"/>
      <c r="L99" s="24"/>
      <c r="M99" s="135"/>
      <c r="N99" s="136" t="s">
        <v>43</v>
      </c>
      <c r="Q99" s="137">
        <v>0.04</v>
      </c>
      <c r="R99" s="137">
        <f>$Q$99*$H$99</f>
        <v>0.08</v>
      </c>
      <c r="S99" s="137">
        <v>0</v>
      </c>
      <c r="T99" s="138">
        <f>$S$99*$H$99</f>
        <v>0</v>
      </c>
      <c r="AR99" s="89" t="s">
        <v>157</v>
      </c>
      <c r="AT99" s="89" t="s">
        <v>153</v>
      </c>
      <c r="AU99" s="89" t="s">
        <v>80</v>
      </c>
      <c r="AY99" s="10" t="s">
        <v>149</v>
      </c>
      <c r="BE99" s="139">
        <f>IF($N$99="základní",$J$99,0)</f>
        <v>0</v>
      </c>
      <c r="BF99" s="139">
        <f>IF($N$99="snížená",$J$99,0)</f>
        <v>0</v>
      </c>
      <c r="BG99" s="139">
        <f>IF($N$99="zákl. přenesená",$J$99,0)</f>
        <v>0</v>
      </c>
      <c r="BH99" s="139">
        <f>IF($N$99="sníž. přenesená",$J$99,0)</f>
        <v>0</v>
      </c>
      <c r="BI99" s="139">
        <f>IF($N$99="nulová",$J$99,0)</f>
        <v>0</v>
      </c>
      <c r="BJ99" s="89" t="s">
        <v>22</v>
      </c>
      <c r="BK99" s="139">
        <f>ROUND($I$99*$H$99,2)</f>
        <v>0</v>
      </c>
      <c r="BL99" s="89" t="s">
        <v>157</v>
      </c>
      <c r="BM99" s="89" t="s">
        <v>22</v>
      </c>
    </row>
    <row r="100" spans="2:47" s="10" customFormat="1" ht="16.5" customHeight="1">
      <c r="B100" s="24"/>
      <c r="D100" s="140" t="s">
        <v>158</v>
      </c>
      <c r="F100" s="141" t="s">
        <v>347</v>
      </c>
      <c r="L100" s="24"/>
      <c r="M100" s="50"/>
      <c r="T100" s="51"/>
      <c r="AT100" s="10" t="s">
        <v>158</v>
      </c>
      <c r="AU100" s="10" t="s">
        <v>80</v>
      </c>
    </row>
    <row r="101" spans="2:47" s="10" customFormat="1" ht="30.75" customHeight="1">
      <c r="B101" s="24"/>
      <c r="D101" s="151" t="s">
        <v>348</v>
      </c>
      <c r="F101" s="152" t="s">
        <v>349</v>
      </c>
      <c r="L101" s="24"/>
      <c r="M101" s="50"/>
      <c r="T101" s="51"/>
      <c r="AT101" s="10" t="s">
        <v>348</v>
      </c>
      <c r="AU101" s="10" t="s">
        <v>80</v>
      </c>
    </row>
    <row r="102" spans="2:65" s="10" customFormat="1" ht="15.75" customHeight="1">
      <c r="B102" s="24"/>
      <c r="C102" s="129" t="s">
        <v>80</v>
      </c>
      <c r="D102" s="129" t="s">
        <v>153</v>
      </c>
      <c r="E102" s="130" t="s">
        <v>350</v>
      </c>
      <c r="F102" s="131" t="s">
        <v>351</v>
      </c>
      <c r="G102" s="132" t="s">
        <v>156</v>
      </c>
      <c r="H102" s="133">
        <v>2</v>
      </c>
      <c r="I102" s="156"/>
      <c r="J102" s="134">
        <f>ROUND($I$102*$H$102,2)</f>
        <v>0</v>
      </c>
      <c r="K102" s="131"/>
      <c r="L102" s="24"/>
      <c r="M102" s="135"/>
      <c r="N102" s="136" t="s">
        <v>43</v>
      </c>
      <c r="Q102" s="137">
        <v>0.04153</v>
      </c>
      <c r="R102" s="137">
        <f>$Q$102*$H$102</f>
        <v>0.08306</v>
      </c>
      <c r="S102" s="137">
        <v>0</v>
      </c>
      <c r="T102" s="138">
        <f>$S$102*$H$102</f>
        <v>0</v>
      </c>
      <c r="AR102" s="89" t="s">
        <v>157</v>
      </c>
      <c r="AT102" s="89" t="s">
        <v>153</v>
      </c>
      <c r="AU102" s="89" t="s">
        <v>80</v>
      </c>
      <c r="AY102" s="10" t="s">
        <v>149</v>
      </c>
      <c r="BE102" s="139">
        <f>IF($N$102="základní",$J$102,0)</f>
        <v>0</v>
      </c>
      <c r="BF102" s="139">
        <f>IF($N$102="snížená",$J$102,0)</f>
        <v>0</v>
      </c>
      <c r="BG102" s="139">
        <f>IF($N$102="zákl. přenesená",$J$102,0)</f>
        <v>0</v>
      </c>
      <c r="BH102" s="139">
        <f>IF($N$102="sníž. přenesená",$J$102,0)</f>
        <v>0</v>
      </c>
      <c r="BI102" s="139">
        <f>IF($N$102="nulová",$J$102,0)</f>
        <v>0</v>
      </c>
      <c r="BJ102" s="89" t="s">
        <v>22</v>
      </c>
      <c r="BK102" s="139">
        <f>ROUND($I$102*$H$102,2)</f>
        <v>0</v>
      </c>
      <c r="BL102" s="89" t="s">
        <v>157</v>
      </c>
      <c r="BM102" s="89" t="s">
        <v>80</v>
      </c>
    </row>
    <row r="103" spans="2:47" s="10" customFormat="1" ht="16.5" customHeight="1">
      <c r="B103" s="24"/>
      <c r="D103" s="140" t="s">
        <v>158</v>
      </c>
      <c r="F103" s="141" t="s">
        <v>352</v>
      </c>
      <c r="L103" s="24"/>
      <c r="M103" s="50"/>
      <c r="T103" s="51"/>
      <c r="AT103" s="10" t="s">
        <v>158</v>
      </c>
      <c r="AU103" s="10" t="s">
        <v>80</v>
      </c>
    </row>
    <row r="104" spans="2:65" s="10" customFormat="1" ht="15.75" customHeight="1">
      <c r="B104" s="24"/>
      <c r="C104" s="129" t="s">
        <v>150</v>
      </c>
      <c r="D104" s="129" t="s">
        <v>153</v>
      </c>
      <c r="E104" s="130" t="s">
        <v>353</v>
      </c>
      <c r="F104" s="131" t="s">
        <v>354</v>
      </c>
      <c r="G104" s="132" t="s">
        <v>156</v>
      </c>
      <c r="H104" s="133">
        <v>5</v>
      </c>
      <c r="I104" s="156"/>
      <c r="J104" s="134">
        <f>ROUND($I$104*$H$104,2)</f>
        <v>0</v>
      </c>
      <c r="K104" s="131"/>
      <c r="L104" s="24"/>
      <c r="M104" s="135"/>
      <c r="N104" s="136" t="s">
        <v>43</v>
      </c>
      <c r="Q104" s="137">
        <v>0.04</v>
      </c>
      <c r="R104" s="137">
        <f>$Q$104*$H$104</f>
        <v>0.2</v>
      </c>
      <c r="S104" s="137">
        <v>0</v>
      </c>
      <c r="T104" s="138">
        <f>$S$104*$H$104</f>
        <v>0</v>
      </c>
      <c r="AR104" s="89" t="s">
        <v>157</v>
      </c>
      <c r="AT104" s="89" t="s">
        <v>153</v>
      </c>
      <c r="AU104" s="89" t="s">
        <v>80</v>
      </c>
      <c r="AY104" s="10" t="s">
        <v>149</v>
      </c>
      <c r="BE104" s="139">
        <f>IF($N$104="základní",$J$104,0)</f>
        <v>0</v>
      </c>
      <c r="BF104" s="139">
        <f>IF($N$104="snížená",$J$104,0)</f>
        <v>0</v>
      </c>
      <c r="BG104" s="139">
        <f>IF($N$104="zákl. přenesená",$J$104,0)</f>
        <v>0</v>
      </c>
      <c r="BH104" s="139">
        <f>IF($N$104="sníž. přenesená",$J$104,0)</f>
        <v>0</v>
      </c>
      <c r="BI104" s="139">
        <f>IF($N$104="nulová",$J$104,0)</f>
        <v>0</v>
      </c>
      <c r="BJ104" s="89" t="s">
        <v>22</v>
      </c>
      <c r="BK104" s="139">
        <f>ROUND($I$104*$H$104,2)</f>
        <v>0</v>
      </c>
      <c r="BL104" s="89" t="s">
        <v>157</v>
      </c>
      <c r="BM104" s="89" t="s">
        <v>150</v>
      </c>
    </row>
    <row r="105" spans="2:47" s="10" customFormat="1" ht="16.5" customHeight="1">
      <c r="B105" s="24"/>
      <c r="D105" s="140" t="s">
        <v>158</v>
      </c>
      <c r="F105" s="141" t="s">
        <v>355</v>
      </c>
      <c r="L105" s="24"/>
      <c r="M105" s="50"/>
      <c r="T105" s="51"/>
      <c r="AT105" s="10" t="s">
        <v>158</v>
      </c>
      <c r="AU105" s="10" t="s">
        <v>80</v>
      </c>
    </row>
    <row r="106" spans="2:47" s="10" customFormat="1" ht="30.75" customHeight="1">
      <c r="B106" s="24"/>
      <c r="D106" s="151" t="s">
        <v>348</v>
      </c>
      <c r="F106" s="152" t="s">
        <v>349</v>
      </c>
      <c r="L106" s="24"/>
      <c r="M106" s="50"/>
      <c r="T106" s="51"/>
      <c r="AT106" s="10" t="s">
        <v>348</v>
      </c>
      <c r="AU106" s="10" t="s">
        <v>80</v>
      </c>
    </row>
    <row r="107" spans="2:65" s="10" customFormat="1" ht="15.75" customHeight="1">
      <c r="B107" s="24"/>
      <c r="C107" s="129" t="s">
        <v>157</v>
      </c>
      <c r="D107" s="129" t="s">
        <v>153</v>
      </c>
      <c r="E107" s="130" t="s">
        <v>356</v>
      </c>
      <c r="F107" s="131" t="s">
        <v>357</v>
      </c>
      <c r="G107" s="132" t="s">
        <v>156</v>
      </c>
      <c r="H107" s="133">
        <v>5</v>
      </c>
      <c r="I107" s="156"/>
      <c r="J107" s="134">
        <f>ROUND($I$107*$H$107,2)</f>
        <v>0</v>
      </c>
      <c r="K107" s="131"/>
      <c r="L107" s="24"/>
      <c r="M107" s="135"/>
      <c r="N107" s="136" t="s">
        <v>43</v>
      </c>
      <c r="Q107" s="137">
        <v>0.04153</v>
      </c>
      <c r="R107" s="137">
        <f>$Q$107*$H$107</f>
        <v>0.20765</v>
      </c>
      <c r="S107" s="137">
        <v>0</v>
      </c>
      <c r="T107" s="138">
        <f>$S$107*$H$107</f>
        <v>0</v>
      </c>
      <c r="AR107" s="89" t="s">
        <v>157</v>
      </c>
      <c r="AT107" s="89" t="s">
        <v>153</v>
      </c>
      <c r="AU107" s="89" t="s">
        <v>80</v>
      </c>
      <c r="AY107" s="10" t="s">
        <v>149</v>
      </c>
      <c r="BE107" s="139">
        <f>IF($N$107="základní",$J$107,0)</f>
        <v>0</v>
      </c>
      <c r="BF107" s="139">
        <f>IF($N$107="snížená",$J$107,0)</f>
        <v>0</v>
      </c>
      <c r="BG107" s="139">
        <f>IF($N$107="zákl. přenesená",$J$107,0)</f>
        <v>0</v>
      </c>
      <c r="BH107" s="139">
        <f>IF($N$107="sníž. přenesená",$J$107,0)</f>
        <v>0</v>
      </c>
      <c r="BI107" s="139">
        <f>IF($N$107="nulová",$J$107,0)</f>
        <v>0</v>
      </c>
      <c r="BJ107" s="89" t="s">
        <v>22</v>
      </c>
      <c r="BK107" s="139">
        <f>ROUND($I$107*$H$107,2)</f>
        <v>0</v>
      </c>
      <c r="BL107" s="89" t="s">
        <v>157</v>
      </c>
      <c r="BM107" s="89" t="s">
        <v>157</v>
      </c>
    </row>
    <row r="108" spans="2:47" s="10" customFormat="1" ht="16.5" customHeight="1">
      <c r="B108" s="24"/>
      <c r="D108" s="140" t="s">
        <v>158</v>
      </c>
      <c r="F108" s="141" t="s">
        <v>358</v>
      </c>
      <c r="L108" s="24"/>
      <c r="M108" s="50"/>
      <c r="T108" s="51"/>
      <c r="AT108" s="10" t="s">
        <v>158</v>
      </c>
      <c r="AU108" s="10" t="s">
        <v>80</v>
      </c>
    </row>
    <row r="109" spans="2:65" s="10" customFormat="1" ht="15.75" customHeight="1">
      <c r="B109" s="24"/>
      <c r="C109" s="129" t="s">
        <v>172</v>
      </c>
      <c r="D109" s="129" t="s">
        <v>153</v>
      </c>
      <c r="E109" s="130" t="s">
        <v>359</v>
      </c>
      <c r="F109" s="131" t="s">
        <v>360</v>
      </c>
      <c r="G109" s="132" t="s">
        <v>205</v>
      </c>
      <c r="H109" s="133">
        <v>2</v>
      </c>
      <c r="I109" s="156"/>
      <c r="J109" s="134">
        <f>ROUND($I$109*$H$109,2)</f>
        <v>0</v>
      </c>
      <c r="K109" s="131"/>
      <c r="L109" s="24"/>
      <c r="M109" s="135"/>
      <c r="N109" s="136" t="s">
        <v>43</v>
      </c>
      <c r="Q109" s="137">
        <v>0.147</v>
      </c>
      <c r="R109" s="137">
        <f>$Q$109*$H$109</f>
        <v>0.294</v>
      </c>
      <c r="S109" s="137">
        <v>0</v>
      </c>
      <c r="T109" s="138">
        <f>$S$109*$H$109</f>
        <v>0</v>
      </c>
      <c r="AR109" s="89" t="s">
        <v>157</v>
      </c>
      <c r="AT109" s="89" t="s">
        <v>153</v>
      </c>
      <c r="AU109" s="89" t="s">
        <v>80</v>
      </c>
      <c r="AY109" s="10" t="s">
        <v>149</v>
      </c>
      <c r="BE109" s="139">
        <f>IF($N$109="základní",$J$109,0)</f>
        <v>0</v>
      </c>
      <c r="BF109" s="139">
        <f>IF($N$109="snížená",$J$109,0)</f>
        <v>0</v>
      </c>
      <c r="BG109" s="139">
        <f>IF($N$109="zákl. přenesená",$J$109,0)</f>
        <v>0</v>
      </c>
      <c r="BH109" s="139">
        <f>IF($N$109="sníž. přenesená",$J$109,0)</f>
        <v>0</v>
      </c>
      <c r="BI109" s="139">
        <f>IF($N$109="nulová",$J$109,0)</f>
        <v>0</v>
      </c>
      <c r="BJ109" s="89" t="s">
        <v>22</v>
      </c>
      <c r="BK109" s="139">
        <f>ROUND($I$109*$H$109,2)</f>
        <v>0</v>
      </c>
      <c r="BL109" s="89" t="s">
        <v>157</v>
      </c>
      <c r="BM109" s="89" t="s">
        <v>172</v>
      </c>
    </row>
    <row r="110" spans="2:47" s="10" customFormat="1" ht="16.5" customHeight="1">
      <c r="B110" s="24"/>
      <c r="D110" s="140" t="s">
        <v>158</v>
      </c>
      <c r="F110" s="141" t="s">
        <v>361</v>
      </c>
      <c r="L110" s="24"/>
      <c r="M110" s="50"/>
      <c r="T110" s="51"/>
      <c r="AT110" s="10" t="s">
        <v>158</v>
      </c>
      <c r="AU110" s="10" t="s">
        <v>80</v>
      </c>
    </row>
    <row r="111" spans="2:65" s="10" customFormat="1" ht="15.75" customHeight="1">
      <c r="B111" s="24"/>
      <c r="C111" s="129" t="s">
        <v>159</v>
      </c>
      <c r="D111" s="129" t="s">
        <v>153</v>
      </c>
      <c r="E111" s="130" t="s">
        <v>362</v>
      </c>
      <c r="F111" s="131" t="s">
        <v>363</v>
      </c>
      <c r="G111" s="132" t="s">
        <v>156</v>
      </c>
      <c r="H111" s="133">
        <v>118</v>
      </c>
      <c r="I111" s="156"/>
      <c r="J111" s="134">
        <f>ROUND($I$111*$H$111,2)</f>
        <v>0</v>
      </c>
      <c r="K111" s="131"/>
      <c r="L111" s="24"/>
      <c r="M111" s="135"/>
      <c r="N111" s="136" t="s">
        <v>43</v>
      </c>
      <c r="Q111" s="137">
        <v>0.00012</v>
      </c>
      <c r="R111" s="137">
        <f>$Q$111*$H$111</f>
        <v>0.01416</v>
      </c>
      <c r="S111" s="137">
        <v>0</v>
      </c>
      <c r="T111" s="138">
        <f>$S$111*$H$111</f>
        <v>0</v>
      </c>
      <c r="AR111" s="89" t="s">
        <v>157</v>
      </c>
      <c r="AT111" s="89" t="s">
        <v>153</v>
      </c>
      <c r="AU111" s="89" t="s">
        <v>80</v>
      </c>
      <c r="AY111" s="10" t="s">
        <v>149</v>
      </c>
      <c r="BE111" s="139">
        <f>IF($N$111="základní",$J$111,0)</f>
        <v>0</v>
      </c>
      <c r="BF111" s="139">
        <f>IF($N$111="snížená",$J$111,0)</f>
        <v>0</v>
      </c>
      <c r="BG111" s="139">
        <f>IF($N$111="zákl. přenesená",$J$111,0)</f>
        <v>0</v>
      </c>
      <c r="BH111" s="139">
        <f>IF($N$111="sníž. přenesená",$J$111,0)</f>
        <v>0</v>
      </c>
      <c r="BI111" s="139">
        <f>IF($N$111="nulová",$J$111,0)</f>
        <v>0</v>
      </c>
      <c r="BJ111" s="89" t="s">
        <v>22</v>
      </c>
      <c r="BK111" s="139">
        <f>ROUND($I$111*$H$111,2)</f>
        <v>0</v>
      </c>
      <c r="BL111" s="89" t="s">
        <v>157</v>
      </c>
      <c r="BM111" s="89" t="s">
        <v>159</v>
      </c>
    </row>
    <row r="112" spans="2:47" s="10" customFormat="1" ht="16.5" customHeight="1">
      <c r="B112" s="24"/>
      <c r="D112" s="140" t="s">
        <v>158</v>
      </c>
      <c r="F112" s="141" t="s">
        <v>364</v>
      </c>
      <c r="L112" s="24"/>
      <c r="M112" s="50"/>
      <c r="T112" s="51"/>
      <c r="AT112" s="10" t="s">
        <v>158</v>
      </c>
      <c r="AU112" s="10" t="s">
        <v>80</v>
      </c>
    </row>
    <row r="113" spans="2:47" s="10" customFormat="1" ht="44.25" customHeight="1">
      <c r="B113" s="24"/>
      <c r="D113" s="151" t="s">
        <v>348</v>
      </c>
      <c r="F113" s="152" t="s">
        <v>365</v>
      </c>
      <c r="L113" s="24"/>
      <c r="M113" s="50"/>
      <c r="T113" s="51"/>
      <c r="AT113" s="10" t="s">
        <v>348</v>
      </c>
      <c r="AU113" s="10" t="s">
        <v>80</v>
      </c>
    </row>
    <row r="114" spans="2:65" s="10" customFormat="1" ht="15.75" customHeight="1">
      <c r="B114" s="24"/>
      <c r="C114" s="129" t="s">
        <v>182</v>
      </c>
      <c r="D114" s="129" t="s">
        <v>153</v>
      </c>
      <c r="E114" s="130" t="s">
        <v>366</v>
      </c>
      <c r="F114" s="131" t="s">
        <v>367</v>
      </c>
      <c r="G114" s="132" t="s">
        <v>156</v>
      </c>
      <c r="H114" s="133">
        <v>30</v>
      </c>
      <c r="I114" s="156"/>
      <c r="J114" s="134">
        <f>ROUND($I$114*$H$114,2)</f>
        <v>0</v>
      </c>
      <c r="K114" s="131"/>
      <c r="L114" s="24"/>
      <c r="M114" s="135"/>
      <c r="N114" s="136" t="s">
        <v>43</v>
      </c>
      <c r="Q114" s="137">
        <v>0.00024</v>
      </c>
      <c r="R114" s="137">
        <f>$Q$114*$H$114</f>
        <v>0.0072</v>
      </c>
      <c r="S114" s="137">
        <v>0</v>
      </c>
      <c r="T114" s="138">
        <f>$S$114*$H$114</f>
        <v>0</v>
      </c>
      <c r="AR114" s="89" t="s">
        <v>157</v>
      </c>
      <c r="AT114" s="89" t="s">
        <v>153</v>
      </c>
      <c r="AU114" s="89" t="s">
        <v>80</v>
      </c>
      <c r="AY114" s="10" t="s">
        <v>149</v>
      </c>
      <c r="BE114" s="139">
        <f>IF($N$114="základní",$J$114,0)</f>
        <v>0</v>
      </c>
      <c r="BF114" s="139">
        <f>IF($N$114="snížená",$J$114,0)</f>
        <v>0</v>
      </c>
      <c r="BG114" s="139">
        <f>IF($N$114="zákl. přenesená",$J$114,0)</f>
        <v>0</v>
      </c>
      <c r="BH114" s="139">
        <f>IF($N$114="sníž. přenesená",$J$114,0)</f>
        <v>0</v>
      </c>
      <c r="BI114" s="139">
        <f>IF($N$114="nulová",$J$114,0)</f>
        <v>0</v>
      </c>
      <c r="BJ114" s="89" t="s">
        <v>22</v>
      </c>
      <c r="BK114" s="139">
        <f>ROUND($I$114*$H$114,2)</f>
        <v>0</v>
      </c>
      <c r="BL114" s="89" t="s">
        <v>157</v>
      </c>
      <c r="BM114" s="89" t="s">
        <v>182</v>
      </c>
    </row>
    <row r="115" spans="2:47" s="10" customFormat="1" ht="16.5" customHeight="1">
      <c r="B115" s="24"/>
      <c r="D115" s="140" t="s">
        <v>158</v>
      </c>
      <c r="F115" s="141" t="s">
        <v>368</v>
      </c>
      <c r="L115" s="24"/>
      <c r="M115" s="50"/>
      <c r="T115" s="51"/>
      <c r="AT115" s="10" t="s">
        <v>158</v>
      </c>
      <c r="AU115" s="10" t="s">
        <v>80</v>
      </c>
    </row>
    <row r="116" spans="2:47" s="10" customFormat="1" ht="44.25" customHeight="1">
      <c r="B116" s="24"/>
      <c r="D116" s="151" t="s">
        <v>348</v>
      </c>
      <c r="F116" s="152" t="s">
        <v>365</v>
      </c>
      <c r="L116" s="24"/>
      <c r="M116" s="50"/>
      <c r="T116" s="51"/>
      <c r="AT116" s="10" t="s">
        <v>348</v>
      </c>
      <c r="AU116" s="10" t="s">
        <v>80</v>
      </c>
    </row>
    <row r="117" spans="2:65" s="10" customFormat="1" ht="15.75" customHeight="1">
      <c r="B117" s="24"/>
      <c r="C117" s="129" t="s">
        <v>164</v>
      </c>
      <c r="D117" s="129" t="s">
        <v>153</v>
      </c>
      <c r="E117" s="130" t="s">
        <v>369</v>
      </c>
      <c r="F117" s="131" t="s">
        <v>370</v>
      </c>
      <c r="G117" s="132" t="s">
        <v>205</v>
      </c>
      <c r="H117" s="133">
        <v>50</v>
      </c>
      <c r="I117" s="156"/>
      <c r="J117" s="134">
        <f>ROUND($I$117*$H$117,2)</f>
        <v>0</v>
      </c>
      <c r="K117" s="131"/>
      <c r="L117" s="24"/>
      <c r="M117" s="135"/>
      <c r="N117" s="136" t="s">
        <v>43</v>
      </c>
      <c r="Q117" s="137">
        <v>0.002</v>
      </c>
      <c r="R117" s="137">
        <f>$Q$117*$H$117</f>
        <v>0.1</v>
      </c>
      <c r="S117" s="137">
        <v>0</v>
      </c>
      <c r="T117" s="138">
        <f>$S$117*$H$117</f>
        <v>0</v>
      </c>
      <c r="AR117" s="89" t="s">
        <v>157</v>
      </c>
      <c r="AT117" s="89" t="s">
        <v>153</v>
      </c>
      <c r="AU117" s="89" t="s">
        <v>80</v>
      </c>
      <c r="AY117" s="10" t="s">
        <v>149</v>
      </c>
      <c r="BE117" s="139">
        <f>IF($N$117="základní",$J$117,0)</f>
        <v>0</v>
      </c>
      <c r="BF117" s="139">
        <f>IF($N$117="snížená",$J$117,0)</f>
        <v>0</v>
      </c>
      <c r="BG117" s="139">
        <f>IF($N$117="zákl. přenesená",$J$117,0)</f>
        <v>0</v>
      </c>
      <c r="BH117" s="139">
        <f>IF($N$117="sníž. přenesená",$J$117,0)</f>
        <v>0</v>
      </c>
      <c r="BI117" s="139">
        <f>IF($N$117="nulová",$J$117,0)</f>
        <v>0</v>
      </c>
      <c r="BJ117" s="89" t="s">
        <v>22</v>
      </c>
      <c r="BK117" s="139">
        <f>ROUND($I$117*$H$117,2)</f>
        <v>0</v>
      </c>
      <c r="BL117" s="89" t="s">
        <v>157</v>
      </c>
      <c r="BM117" s="89" t="s">
        <v>164</v>
      </c>
    </row>
    <row r="118" spans="2:47" s="10" customFormat="1" ht="27" customHeight="1">
      <c r="B118" s="24"/>
      <c r="D118" s="140" t="s">
        <v>158</v>
      </c>
      <c r="F118" s="141" t="s">
        <v>371</v>
      </c>
      <c r="L118" s="24"/>
      <c r="M118" s="50"/>
      <c r="T118" s="51"/>
      <c r="AT118" s="10" t="s">
        <v>158</v>
      </c>
      <c r="AU118" s="10" t="s">
        <v>80</v>
      </c>
    </row>
    <row r="119" spans="2:47" s="10" customFormat="1" ht="57.75" customHeight="1">
      <c r="B119" s="24"/>
      <c r="D119" s="151" t="s">
        <v>348</v>
      </c>
      <c r="F119" s="152" t="s">
        <v>372</v>
      </c>
      <c r="L119" s="24"/>
      <c r="M119" s="50"/>
      <c r="T119" s="51"/>
      <c r="AT119" s="10" t="s">
        <v>348</v>
      </c>
      <c r="AU119" s="10" t="s">
        <v>80</v>
      </c>
    </row>
    <row r="120" spans="2:63" s="119" customFormat="1" ht="30.75" customHeight="1">
      <c r="B120" s="118"/>
      <c r="D120" s="120" t="s">
        <v>71</v>
      </c>
      <c r="E120" s="127" t="s">
        <v>167</v>
      </c>
      <c r="F120" s="127" t="s">
        <v>373</v>
      </c>
      <c r="J120" s="128">
        <f>$BK$120</f>
        <v>0</v>
      </c>
      <c r="L120" s="118"/>
      <c r="M120" s="123"/>
      <c r="P120" s="124">
        <f>SUM($P$121:$P$150)</f>
        <v>0</v>
      </c>
      <c r="R120" s="124">
        <f>SUM($R$121:$R$150)</f>
        <v>0.0015800000000000002</v>
      </c>
      <c r="T120" s="125">
        <f>SUM($T$121:$T$150)</f>
        <v>1.557</v>
      </c>
      <c r="AR120" s="120" t="s">
        <v>22</v>
      </c>
      <c r="AT120" s="120" t="s">
        <v>71</v>
      </c>
      <c r="AU120" s="120" t="s">
        <v>22</v>
      </c>
      <c r="AY120" s="120" t="s">
        <v>149</v>
      </c>
      <c r="BK120" s="126">
        <f>SUM($BK$121:$BK$150)</f>
        <v>0</v>
      </c>
    </row>
    <row r="121" spans="2:65" s="10" customFormat="1" ht="15.75" customHeight="1">
      <c r="B121" s="24"/>
      <c r="C121" s="129" t="s">
        <v>167</v>
      </c>
      <c r="D121" s="129" t="s">
        <v>153</v>
      </c>
      <c r="E121" s="130" t="s">
        <v>374</v>
      </c>
      <c r="F121" s="131" t="s">
        <v>375</v>
      </c>
      <c r="G121" s="132" t="s">
        <v>156</v>
      </c>
      <c r="H121" s="133">
        <v>30</v>
      </c>
      <c r="I121" s="156"/>
      <c r="J121" s="134">
        <f>ROUND($I$121*$H$121,2)</f>
        <v>0</v>
      </c>
      <c r="K121" s="131"/>
      <c r="L121" s="24"/>
      <c r="M121" s="135"/>
      <c r="N121" s="136" t="s">
        <v>43</v>
      </c>
      <c r="Q121" s="137">
        <v>1E-05</v>
      </c>
      <c r="R121" s="137">
        <f>$Q$121*$H$121</f>
        <v>0.00030000000000000003</v>
      </c>
      <c r="S121" s="137">
        <v>0</v>
      </c>
      <c r="T121" s="138">
        <f>$S$121*$H$121</f>
        <v>0</v>
      </c>
      <c r="AR121" s="89" t="s">
        <v>157</v>
      </c>
      <c r="AT121" s="89" t="s">
        <v>153</v>
      </c>
      <c r="AU121" s="89" t="s">
        <v>80</v>
      </c>
      <c r="AY121" s="10" t="s">
        <v>149</v>
      </c>
      <c r="BE121" s="139">
        <f>IF($N$121="základní",$J$121,0)</f>
        <v>0</v>
      </c>
      <c r="BF121" s="139">
        <f>IF($N$121="snížená",$J$121,0)</f>
        <v>0</v>
      </c>
      <c r="BG121" s="139">
        <f>IF($N$121="zákl. přenesená",$J$121,0)</f>
        <v>0</v>
      </c>
      <c r="BH121" s="139">
        <f>IF($N$121="sníž. přenesená",$J$121,0)</f>
        <v>0</v>
      </c>
      <c r="BI121" s="139">
        <f>IF($N$121="nulová",$J$121,0)</f>
        <v>0</v>
      </c>
      <c r="BJ121" s="89" t="s">
        <v>22</v>
      </c>
      <c r="BK121" s="139">
        <f>ROUND($I$121*$H$121,2)</f>
        <v>0</v>
      </c>
      <c r="BL121" s="89" t="s">
        <v>157</v>
      </c>
      <c r="BM121" s="89" t="s">
        <v>167</v>
      </c>
    </row>
    <row r="122" spans="2:47" s="10" customFormat="1" ht="27" customHeight="1">
      <c r="B122" s="24"/>
      <c r="D122" s="140" t="s">
        <v>158</v>
      </c>
      <c r="F122" s="141" t="s">
        <v>376</v>
      </c>
      <c r="L122" s="24"/>
      <c r="M122" s="50"/>
      <c r="T122" s="51"/>
      <c r="AT122" s="10" t="s">
        <v>158</v>
      </c>
      <c r="AU122" s="10" t="s">
        <v>80</v>
      </c>
    </row>
    <row r="123" spans="2:47" s="10" customFormat="1" ht="192.75" customHeight="1">
      <c r="B123" s="24"/>
      <c r="D123" s="151" t="s">
        <v>348</v>
      </c>
      <c r="F123" s="152" t="s">
        <v>377</v>
      </c>
      <c r="L123" s="24"/>
      <c r="M123" s="50"/>
      <c r="T123" s="51"/>
      <c r="AT123" s="10" t="s">
        <v>348</v>
      </c>
      <c r="AU123" s="10" t="s">
        <v>80</v>
      </c>
    </row>
    <row r="124" spans="2:65" s="10" customFormat="1" ht="15.75" customHeight="1">
      <c r="B124" s="24"/>
      <c r="C124" s="129" t="s">
        <v>27</v>
      </c>
      <c r="D124" s="129" t="s">
        <v>153</v>
      </c>
      <c r="E124" s="130" t="s">
        <v>378</v>
      </c>
      <c r="F124" s="131" t="s">
        <v>379</v>
      </c>
      <c r="G124" s="132" t="s">
        <v>156</v>
      </c>
      <c r="H124" s="133">
        <v>6</v>
      </c>
      <c r="I124" s="156"/>
      <c r="J124" s="134">
        <f>ROUND($I$124*$H$124,2)</f>
        <v>0</v>
      </c>
      <c r="K124" s="131"/>
      <c r="L124" s="24"/>
      <c r="M124" s="135"/>
      <c r="N124" s="136" t="s">
        <v>43</v>
      </c>
      <c r="Q124" s="137">
        <v>1E-05</v>
      </c>
      <c r="R124" s="137">
        <f>$Q$124*$H$124</f>
        <v>6.000000000000001E-05</v>
      </c>
      <c r="S124" s="137">
        <v>0</v>
      </c>
      <c r="T124" s="138">
        <f>$S$124*$H$124</f>
        <v>0</v>
      </c>
      <c r="AR124" s="89" t="s">
        <v>157</v>
      </c>
      <c r="AT124" s="89" t="s">
        <v>153</v>
      </c>
      <c r="AU124" s="89" t="s">
        <v>80</v>
      </c>
      <c r="AY124" s="10" t="s">
        <v>149</v>
      </c>
      <c r="BE124" s="139">
        <f>IF($N$124="základní",$J$124,0)</f>
        <v>0</v>
      </c>
      <c r="BF124" s="139">
        <f>IF($N$124="snížená",$J$124,0)</f>
        <v>0</v>
      </c>
      <c r="BG124" s="139">
        <f>IF($N$124="zákl. přenesená",$J$124,0)</f>
        <v>0</v>
      </c>
      <c r="BH124" s="139">
        <f>IF($N$124="sníž. přenesená",$J$124,0)</f>
        <v>0</v>
      </c>
      <c r="BI124" s="139">
        <f>IF($N$124="nulová",$J$124,0)</f>
        <v>0</v>
      </c>
      <c r="BJ124" s="89" t="s">
        <v>22</v>
      </c>
      <c r="BK124" s="139">
        <f>ROUND($I$124*$H$124,2)</f>
        <v>0</v>
      </c>
      <c r="BL124" s="89" t="s">
        <v>157</v>
      </c>
      <c r="BM124" s="89" t="s">
        <v>27</v>
      </c>
    </row>
    <row r="125" spans="2:47" s="10" customFormat="1" ht="16.5" customHeight="1">
      <c r="B125" s="24"/>
      <c r="D125" s="140" t="s">
        <v>158</v>
      </c>
      <c r="F125" s="141" t="s">
        <v>380</v>
      </c>
      <c r="L125" s="24"/>
      <c r="M125" s="50"/>
      <c r="T125" s="51"/>
      <c r="AT125" s="10" t="s">
        <v>158</v>
      </c>
      <c r="AU125" s="10" t="s">
        <v>80</v>
      </c>
    </row>
    <row r="126" spans="2:47" s="10" customFormat="1" ht="192.75" customHeight="1">
      <c r="B126" s="24"/>
      <c r="D126" s="151" t="s">
        <v>348</v>
      </c>
      <c r="F126" s="152" t="s">
        <v>377</v>
      </c>
      <c r="L126" s="24"/>
      <c r="M126" s="50"/>
      <c r="T126" s="51"/>
      <c r="AT126" s="10" t="s">
        <v>348</v>
      </c>
      <c r="AU126" s="10" t="s">
        <v>80</v>
      </c>
    </row>
    <row r="127" spans="2:65" s="10" customFormat="1" ht="15.75" customHeight="1">
      <c r="B127" s="24"/>
      <c r="C127" s="129" t="s">
        <v>197</v>
      </c>
      <c r="D127" s="129" t="s">
        <v>153</v>
      </c>
      <c r="E127" s="130" t="s">
        <v>381</v>
      </c>
      <c r="F127" s="131" t="s">
        <v>382</v>
      </c>
      <c r="G127" s="132" t="s">
        <v>156</v>
      </c>
      <c r="H127" s="133">
        <v>118</v>
      </c>
      <c r="I127" s="156"/>
      <c r="J127" s="134">
        <f>ROUND($I$127*$H$127,2)</f>
        <v>0</v>
      </c>
      <c r="K127" s="131"/>
      <c r="L127" s="24"/>
      <c r="M127" s="135"/>
      <c r="N127" s="136" t="s">
        <v>43</v>
      </c>
      <c r="Q127" s="137">
        <v>0</v>
      </c>
      <c r="R127" s="137">
        <f>$Q$127*$H$127</f>
        <v>0</v>
      </c>
      <c r="S127" s="137">
        <v>0</v>
      </c>
      <c r="T127" s="138">
        <f>$S$127*$H$127</f>
        <v>0</v>
      </c>
      <c r="AR127" s="89" t="s">
        <v>157</v>
      </c>
      <c r="AT127" s="89" t="s">
        <v>153</v>
      </c>
      <c r="AU127" s="89" t="s">
        <v>80</v>
      </c>
      <c r="AY127" s="10" t="s">
        <v>149</v>
      </c>
      <c r="BE127" s="139">
        <f>IF($N$127="základní",$J$127,0)</f>
        <v>0</v>
      </c>
      <c r="BF127" s="139">
        <f>IF($N$127="snížená",$J$127,0)</f>
        <v>0</v>
      </c>
      <c r="BG127" s="139">
        <f>IF($N$127="zákl. přenesená",$J$127,0)</f>
        <v>0</v>
      </c>
      <c r="BH127" s="139">
        <f>IF($N$127="sníž. přenesená",$J$127,0)</f>
        <v>0</v>
      </c>
      <c r="BI127" s="139">
        <f>IF($N$127="nulová",$J$127,0)</f>
        <v>0</v>
      </c>
      <c r="BJ127" s="89" t="s">
        <v>22</v>
      </c>
      <c r="BK127" s="139">
        <f>ROUND($I$127*$H$127,2)</f>
        <v>0</v>
      </c>
      <c r="BL127" s="89" t="s">
        <v>157</v>
      </c>
      <c r="BM127" s="89" t="s">
        <v>197</v>
      </c>
    </row>
    <row r="128" spans="2:47" s="10" customFormat="1" ht="16.5" customHeight="1">
      <c r="B128" s="24"/>
      <c r="D128" s="140" t="s">
        <v>158</v>
      </c>
      <c r="F128" s="141" t="s">
        <v>383</v>
      </c>
      <c r="L128" s="24"/>
      <c r="M128" s="50"/>
      <c r="T128" s="51"/>
      <c r="AT128" s="10" t="s">
        <v>158</v>
      </c>
      <c r="AU128" s="10" t="s">
        <v>80</v>
      </c>
    </row>
    <row r="129" spans="2:47" s="10" customFormat="1" ht="192.75" customHeight="1">
      <c r="B129" s="24"/>
      <c r="D129" s="151" t="s">
        <v>348</v>
      </c>
      <c r="F129" s="152" t="s">
        <v>377</v>
      </c>
      <c r="L129" s="24"/>
      <c r="M129" s="50"/>
      <c r="T129" s="51"/>
      <c r="AT129" s="10" t="s">
        <v>348</v>
      </c>
      <c r="AU129" s="10" t="s">
        <v>80</v>
      </c>
    </row>
    <row r="130" spans="2:65" s="10" customFormat="1" ht="15.75" customHeight="1">
      <c r="B130" s="24"/>
      <c r="C130" s="129" t="s">
        <v>206</v>
      </c>
      <c r="D130" s="129" t="s">
        <v>153</v>
      </c>
      <c r="E130" s="130" t="s">
        <v>384</v>
      </c>
      <c r="F130" s="131" t="s">
        <v>385</v>
      </c>
      <c r="G130" s="132" t="s">
        <v>156</v>
      </c>
      <c r="H130" s="133">
        <v>118</v>
      </c>
      <c r="I130" s="156"/>
      <c r="J130" s="134">
        <f>ROUND($I$130*$H$130,2)</f>
        <v>0</v>
      </c>
      <c r="K130" s="131"/>
      <c r="L130" s="24"/>
      <c r="M130" s="135"/>
      <c r="N130" s="136" t="s">
        <v>43</v>
      </c>
      <c r="Q130" s="137">
        <v>1E-05</v>
      </c>
      <c r="R130" s="137">
        <f>$Q$130*$H$130</f>
        <v>0.00118</v>
      </c>
      <c r="S130" s="137">
        <v>0</v>
      </c>
      <c r="T130" s="138">
        <f>$S$130*$H$130</f>
        <v>0</v>
      </c>
      <c r="AR130" s="89" t="s">
        <v>157</v>
      </c>
      <c r="AT130" s="89" t="s">
        <v>153</v>
      </c>
      <c r="AU130" s="89" t="s">
        <v>80</v>
      </c>
      <c r="AY130" s="10" t="s">
        <v>149</v>
      </c>
      <c r="BE130" s="139">
        <f>IF($N$130="základní",$J$130,0)</f>
        <v>0</v>
      </c>
      <c r="BF130" s="139">
        <f>IF($N$130="snížená",$J$130,0)</f>
        <v>0</v>
      </c>
      <c r="BG130" s="139">
        <f>IF($N$130="zákl. přenesená",$J$130,0)</f>
        <v>0</v>
      </c>
      <c r="BH130" s="139">
        <f>IF($N$130="sníž. přenesená",$J$130,0)</f>
        <v>0</v>
      </c>
      <c r="BI130" s="139">
        <f>IF($N$130="nulová",$J$130,0)</f>
        <v>0</v>
      </c>
      <c r="BJ130" s="89" t="s">
        <v>22</v>
      </c>
      <c r="BK130" s="139">
        <f>ROUND($I$130*$H$130,2)</f>
        <v>0</v>
      </c>
      <c r="BL130" s="89" t="s">
        <v>157</v>
      </c>
      <c r="BM130" s="89" t="s">
        <v>206</v>
      </c>
    </row>
    <row r="131" spans="2:47" s="10" customFormat="1" ht="16.5" customHeight="1">
      <c r="B131" s="24"/>
      <c r="D131" s="140" t="s">
        <v>158</v>
      </c>
      <c r="F131" s="141" t="s">
        <v>386</v>
      </c>
      <c r="L131" s="24"/>
      <c r="M131" s="50"/>
      <c r="T131" s="51"/>
      <c r="AT131" s="10" t="s">
        <v>158</v>
      </c>
      <c r="AU131" s="10" t="s">
        <v>80</v>
      </c>
    </row>
    <row r="132" spans="2:47" s="10" customFormat="1" ht="192.75" customHeight="1">
      <c r="B132" s="24"/>
      <c r="D132" s="151" t="s">
        <v>348</v>
      </c>
      <c r="F132" s="152" t="s">
        <v>377</v>
      </c>
      <c r="L132" s="24"/>
      <c r="M132" s="50"/>
      <c r="T132" s="51"/>
      <c r="AT132" s="10" t="s">
        <v>348</v>
      </c>
      <c r="AU132" s="10" t="s">
        <v>80</v>
      </c>
    </row>
    <row r="133" spans="2:65" s="10" customFormat="1" ht="15.75" customHeight="1">
      <c r="B133" s="24"/>
      <c r="C133" s="129" t="s">
        <v>211</v>
      </c>
      <c r="D133" s="129" t="s">
        <v>153</v>
      </c>
      <c r="E133" s="130" t="s">
        <v>387</v>
      </c>
      <c r="F133" s="131" t="s">
        <v>388</v>
      </c>
      <c r="G133" s="132" t="s">
        <v>156</v>
      </c>
      <c r="H133" s="133">
        <v>118</v>
      </c>
      <c r="I133" s="156"/>
      <c r="J133" s="134">
        <f>ROUND($I$133*$H$133,2)</f>
        <v>0</v>
      </c>
      <c r="K133" s="131"/>
      <c r="L133" s="24"/>
      <c r="M133" s="135"/>
      <c r="N133" s="136" t="s">
        <v>43</v>
      </c>
      <c r="Q133" s="137">
        <v>0</v>
      </c>
      <c r="R133" s="137">
        <f>$Q$133*$H$133</f>
        <v>0</v>
      </c>
      <c r="S133" s="137">
        <v>0</v>
      </c>
      <c r="T133" s="138">
        <f>$S$133*$H$133</f>
        <v>0</v>
      </c>
      <c r="AR133" s="89" t="s">
        <v>157</v>
      </c>
      <c r="AT133" s="89" t="s">
        <v>153</v>
      </c>
      <c r="AU133" s="89" t="s">
        <v>80</v>
      </c>
      <c r="AY133" s="10" t="s">
        <v>149</v>
      </c>
      <c r="BE133" s="139">
        <f>IF($N$133="základní",$J$133,0)</f>
        <v>0</v>
      </c>
      <c r="BF133" s="139">
        <f>IF($N$133="snížená",$J$133,0)</f>
        <v>0</v>
      </c>
      <c r="BG133" s="139">
        <f>IF($N$133="zákl. přenesená",$J$133,0)</f>
        <v>0</v>
      </c>
      <c r="BH133" s="139">
        <f>IF($N$133="sníž. přenesená",$J$133,0)</f>
        <v>0</v>
      </c>
      <c r="BI133" s="139">
        <f>IF($N$133="nulová",$J$133,0)</f>
        <v>0</v>
      </c>
      <c r="BJ133" s="89" t="s">
        <v>22</v>
      </c>
      <c r="BK133" s="139">
        <f>ROUND($I$133*$H$133,2)</f>
        <v>0</v>
      </c>
      <c r="BL133" s="89" t="s">
        <v>157</v>
      </c>
      <c r="BM133" s="89" t="s">
        <v>211</v>
      </c>
    </row>
    <row r="134" spans="2:47" s="10" customFormat="1" ht="16.5" customHeight="1">
      <c r="B134" s="24"/>
      <c r="D134" s="140" t="s">
        <v>158</v>
      </c>
      <c r="F134" s="141" t="s">
        <v>389</v>
      </c>
      <c r="L134" s="24"/>
      <c r="M134" s="50"/>
      <c r="T134" s="51"/>
      <c r="AT134" s="10" t="s">
        <v>158</v>
      </c>
      <c r="AU134" s="10" t="s">
        <v>80</v>
      </c>
    </row>
    <row r="135" spans="2:47" s="10" customFormat="1" ht="192.75" customHeight="1">
      <c r="B135" s="24"/>
      <c r="D135" s="151" t="s">
        <v>348</v>
      </c>
      <c r="F135" s="152" t="s">
        <v>377</v>
      </c>
      <c r="L135" s="24"/>
      <c r="M135" s="50"/>
      <c r="T135" s="51"/>
      <c r="AT135" s="10" t="s">
        <v>348</v>
      </c>
      <c r="AU135" s="10" t="s">
        <v>80</v>
      </c>
    </row>
    <row r="136" spans="2:65" s="10" customFormat="1" ht="15.75" customHeight="1">
      <c r="B136" s="24"/>
      <c r="C136" s="129" t="s">
        <v>207</v>
      </c>
      <c r="D136" s="129" t="s">
        <v>153</v>
      </c>
      <c r="E136" s="130" t="s">
        <v>390</v>
      </c>
      <c r="F136" s="131" t="s">
        <v>391</v>
      </c>
      <c r="G136" s="132" t="s">
        <v>291</v>
      </c>
      <c r="H136" s="133">
        <v>100</v>
      </c>
      <c r="I136" s="156"/>
      <c r="J136" s="134">
        <f>ROUND($I$136*$H$136,2)</f>
        <v>0</v>
      </c>
      <c r="K136" s="131"/>
      <c r="L136" s="24"/>
      <c r="M136" s="135"/>
      <c r="N136" s="136" t="s">
        <v>43</v>
      </c>
      <c r="Q136" s="137">
        <v>0</v>
      </c>
      <c r="R136" s="137">
        <f>$Q$136*$H$136</f>
        <v>0</v>
      </c>
      <c r="S136" s="137">
        <v>0.002</v>
      </c>
      <c r="T136" s="138">
        <f>$S$136*$H$136</f>
        <v>0.2</v>
      </c>
      <c r="AR136" s="89" t="s">
        <v>157</v>
      </c>
      <c r="AT136" s="89" t="s">
        <v>153</v>
      </c>
      <c r="AU136" s="89" t="s">
        <v>80</v>
      </c>
      <c r="AY136" s="10" t="s">
        <v>149</v>
      </c>
      <c r="BE136" s="139">
        <f>IF($N$136="základní",$J$136,0)</f>
        <v>0</v>
      </c>
      <c r="BF136" s="139">
        <f>IF($N$136="snížená",$J$136,0)</f>
        <v>0</v>
      </c>
      <c r="BG136" s="139">
        <f>IF($N$136="zákl. přenesená",$J$136,0)</f>
        <v>0</v>
      </c>
      <c r="BH136" s="139">
        <f>IF($N$136="sníž. přenesená",$J$136,0)</f>
        <v>0</v>
      </c>
      <c r="BI136" s="139">
        <f>IF($N$136="nulová",$J$136,0)</f>
        <v>0</v>
      </c>
      <c r="BJ136" s="89" t="s">
        <v>22</v>
      </c>
      <c r="BK136" s="139">
        <f>ROUND($I$136*$H$136,2)</f>
        <v>0</v>
      </c>
      <c r="BL136" s="89" t="s">
        <v>157</v>
      </c>
      <c r="BM136" s="89" t="s">
        <v>207</v>
      </c>
    </row>
    <row r="137" spans="2:47" s="10" customFormat="1" ht="16.5" customHeight="1">
      <c r="B137" s="24"/>
      <c r="D137" s="140" t="s">
        <v>158</v>
      </c>
      <c r="F137" s="141" t="s">
        <v>392</v>
      </c>
      <c r="L137" s="24"/>
      <c r="M137" s="50"/>
      <c r="T137" s="51"/>
      <c r="AT137" s="10" t="s">
        <v>158</v>
      </c>
      <c r="AU137" s="10" t="s">
        <v>80</v>
      </c>
    </row>
    <row r="138" spans="2:65" s="10" customFormat="1" ht="15.75" customHeight="1">
      <c r="B138" s="24"/>
      <c r="C138" s="129" t="s">
        <v>9</v>
      </c>
      <c r="D138" s="129" t="s">
        <v>153</v>
      </c>
      <c r="E138" s="130" t="s">
        <v>393</v>
      </c>
      <c r="F138" s="131" t="s">
        <v>394</v>
      </c>
      <c r="G138" s="132" t="s">
        <v>291</v>
      </c>
      <c r="H138" s="133">
        <v>5</v>
      </c>
      <c r="I138" s="156"/>
      <c r="J138" s="134">
        <f>ROUND($I$138*$H$138,2)</f>
        <v>0</v>
      </c>
      <c r="K138" s="131"/>
      <c r="L138" s="24"/>
      <c r="M138" s="135"/>
      <c r="N138" s="136" t="s">
        <v>43</v>
      </c>
      <c r="Q138" s="137">
        <v>0</v>
      </c>
      <c r="R138" s="137">
        <f>$Q$138*$H$138</f>
        <v>0</v>
      </c>
      <c r="S138" s="137">
        <v>0.011</v>
      </c>
      <c r="T138" s="138">
        <f>$S$138*$H$138</f>
        <v>0.05499999999999999</v>
      </c>
      <c r="AR138" s="89" t="s">
        <v>157</v>
      </c>
      <c r="AT138" s="89" t="s">
        <v>153</v>
      </c>
      <c r="AU138" s="89" t="s">
        <v>80</v>
      </c>
      <c r="AY138" s="10" t="s">
        <v>149</v>
      </c>
      <c r="BE138" s="139">
        <f>IF($N$138="základní",$J$138,0)</f>
        <v>0</v>
      </c>
      <c r="BF138" s="139">
        <f>IF($N$138="snížená",$J$138,0)</f>
        <v>0</v>
      </c>
      <c r="BG138" s="139">
        <f>IF($N$138="zákl. přenesená",$J$138,0)</f>
        <v>0</v>
      </c>
      <c r="BH138" s="139">
        <f>IF($N$138="sníž. přenesená",$J$138,0)</f>
        <v>0</v>
      </c>
      <c r="BI138" s="139">
        <f>IF($N$138="nulová",$J$138,0)</f>
        <v>0</v>
      </c>
      <c r="BJ138" s="89" t="s">
        <v>22</v>
      </c>
      <c r="BK138" s="139">
        <f>ROUND($I$138*$H$138,2)</f>
        <v>0</v>
      </c>
      <c r="BL138" s="89" t="s">
        <v>157</v>
      </c>
      <c r="BM138" s="89" t="s">
        <v>9</v>
      </c>
    </row>
    <row r="139" spans="2:47" s="10" customFormat="1" ht="16.5" customHeight="1">
      <c r="B139" s="24"/>
      <c r="D139" s="140" t="s">
        <v>158</v>
      </c>
      <c r="F139" s="141" t="s">
        <v>395</v>
      </c>
      <c r="L139" s="24"/>
      <c r="M139" s="50"/>
      <c r="T139" s="51"/>
      <c r="AT139" s="10" t="s">
        <v>158</v>
      </c>
      <c r="AU139" s="10" t="s">
        <v>80</v>
      </c>
    </row>
    <row r="140" spans="2:65" s="10" customFormat="1" ht="15.75" customHeight="1">
      <c r="B140" s="24"/>
      <c r="C140" s="129" t="s">
        <v>202</v>
      </c>
      <c r="D140" s="129" t="s">
        <v>153</v>
      </c>
      <c r="E140" s="130" t="s">
        <v>396</v>
      </c>
      <c r="F140" s="131" t="s">
        <v>397</v>
      </c>
      <c r="G140" s="132" t="s">
        <v>291</v>
      </c>
      <c r="H140" s="133">
        <v>100</v>
      </c>
      <c r="I140" s="156"/>
      <c r="J140" s="134">
        <f>ROUND($I$140*$H$140,2)</f>
        <v>0</v>
      </c>
      <c r="K140" s="131"/>
      <c r="L140" s="24"/>
      <c r="M140" s="135"/>
      <c r="N140" s="136" t="s">
        <v>43</v>
      </c>
      <c r="Q140" s="137">
        <v>0</v>
      </c>
      <c r="R140" s="137">
        <f>$Q$140*$H$140</f>
        <v>0</v>
      </c>
      <c r="S140" s="137">
        <v>0.002</v>
      </c>
      <c r="T140" s="138">
        <f>$S$140*$H$140</f>
        <v>0.2</v>
      </c>
      <c r="AR140" s="89" t="s">
        <v>157</v>
      </c>
      <c r="AT140" s="89" t="s">
        <v>153</v>
      </c>
      <c r="AU140" s="89" t="s">
        <v>80</v>
      </c>
      <c r="AY140" s="10" t="s">
        <v>149</v>
      </c>
      <c r="BE140" s="139">
        <f>IF($N$140="základní",$J$140,0)</f>
        <v>0</v>
      </c>
      <c r="BF140" s="139">
        <f>IF($N$140="snížená",$J$140,0)</f>
        <v>0</v>
      </c>
      <c r="BG140" s="139">
        <f>IF($N$140="zákl. přenesená",$J$140,0)</f>
        <v>0</v>
      </c>
      <c r="BH140" s="139">
        <f>IF($N$140="sníž. přenesená",$J$140,0)</f>
        <v>0</v>
      </c>
      <c r="BI140" s="139">
        <f>IF($N$140="nulová",$J$140,0)</f>
        <v>0</v>
      </c>
      <c r="BJ140" s="89" t="s">
        <v>22</v>
      </c>
      <c r="BK140" s="139">
        <f>ROUND($I$140*$H$140,2)</f>
        <v>0</v>
      </c>
      <c r="BL140" s="89" t="s">
        <v>157</v>
      </c>
      <c r="BM140" s="89" t="s">
        <v>202</v>
      </c>
    </row>
    <row r="141" spans="2:47" s="10" customFormat="1" ht="16.5" customHeight="1">
      <c r="B141" s="24"/>
      <c r="D141" s="140" t="s">
        <v>158</v>
      </c>
      <c r="F141" s="141" t="s">
        <v>398</v>
      </c>
      <c r="L141" s="24"/>
      <c r="M141" s="50"/>
      <c r="T141" s="51"/>
      <c r="AT141" s="10" t="s">
        <v>158</v>
      </c>
      <c r="AU141" s="10" t="s">
        <v>80</v>
      </c>
    </row>
    <row r="142" spans="2:65" s="10" customFormat="1" ht="15.75" customHeight="1">
      <c r="B142" s="24"/>
      <c r="C142" s="129" t="s">
        <v>222</v>
      </c>
      <c r="D142" s="129" t="s">
        <v>153</v>
      </c>
      <c r="E142" s="130" t="s">
        <v>399</v>
      </c>
      <c r="F142" s="131" t="s">
        <v>400</v>
      </c>
      <c r="G142" s="132" t="s">
        <v>291</v>
      </c>
      <c r="H142" s="133">
        <v>2</v>
      </c>
      <c r="I142" s="156"/>
      <c r="J142" s="134">
        <f>ROUND($I$142*$H$142,2)</f>
        <v>0</v>
      </c>
      <c r="K142" s="131"/>
      <c r="L142" s="24"/>
      <c r="M142" s="135"/>
      <c r="N142" s="136" t="s">
        <v>43</v>
      </c>
      <c r="Q142" s="137">
        <v>2E-05</v>
      </c>
      <c r="R142" s="137">
        <f>$Q$142*$H$142</f>
        <v>4E-05</v>
      </c>
      <c r="S142" s="137">
        <v>0.001</v>
      </c>
      <c r="T142" s="138">
        <f>$S$142*$H$142</f>
        <v>0.002</v>
      </c>
      <c r="AR142" s="89" t="s">
        <v>157</v>
      </c>
      <c r="AT142" s="89" t="s">
        <v>153</v>
      </c>
      <c r="AU142" s="89" t="s">
        <v>80</v>
      </c>
      <c r="AY142" s="10" t="s">
        <v>149</v>
      </c>
      <c r="BE142" s="139">
        <f>IF($N$142="základní",$J$142,0)</f>
        <v>0</v>
      </c>
      <c r="BF142" s="139">
        <f>IF($N$142="snížená",$J$142,0)</f>
        <v>0</v>
      </c>
      <c r="BG142" s="139">
        <f>IF($N$142="zákl. přenesená",$J$142,0)</f>
        <v>0</v>
      </c>
      <c r="BH142" s="139">
        <f>IF($N$142="sníž. přenesená",$J$142,0)</f>
        <v>0</v>
      </c>
      <c r="BI142" s="139">
        <f>IF($N$142="nulová",$J$142,0)</f>
        <v>0</v>
      </c>
      <c r="BJ142" s="89" t="s">
        <v>22</v>
      </c>
      <c r="BK142" s="139">
        <f>ROUND($I$142*$H$142,2)</f>
        <v>0</v>
      </c>
      <c r="BL142" s="89" t="s">
        <v>157</v>
      </c>
      <c r="BM142" s="89" t="s">
        <v>222</v>
      </c>
    </row>
    <row r="143" spans="2:47" s="10" customFormat="1" ht="16.5" customHeight="1">
      <c r="B143" s="24"/>
      <c r="D143" s="140" t="s">
        <v>158</v>
      </c>
      <c r="F143" s="141" t="s">
        <v>401</v>
      </c>
      <c r="L143" s="24"/>
      <c r="M143" s="50"/>
      <c r="T143" s="51"/>
      <c r="AT143" s="10" t="s">
        <v>158</v>
      </c>
      <c r="AU143" s="10" t="s">
        <v>80</v>
      </c>
    </row>
    <row r="144" spans="2:47" s="10" customFormat="1" ht="44.25" customHeight="1">
      <c r="B144" s="24"/>
      <c r="D144" s="151" t="s">
        <v>348</v>
      </c>
      <c r="F144" s="152" t="s">
        <v>402</v>
      </c>
      <c r="L144" s="24"/>
      <c r="M144" s="50"/>
      <c r="T144" s="51"/>
      <c r="AT144" s="10" t="s">
        <v>348</v>
      </c>
      <c r="AU144" s="10" t="s">
        <v>80</v>
      </c>
    </row>
    <row r="145" spans="2:65" s="10" customFormat="1" ht="15.75" customHeight="1">
      <c r="B145" s="24"/>
      <c r="C145" s="129" t="s">
        <v>225</v>
      </c>
      <c r="D145" s="129" t="s">
        <v>153</v>
      </c>
      <c r="E145" s="130" t="s">
        <v>403</v>
      </c>
      <c r="F145" s="131" t="s">
        <v>404</v>
      </c>
      <c r="G145" s="132" t="s">
        <v>291</v>
      </c>
      <c r="H145" s="133">
        <v>100</v>
      </c>
      <c r="I145" s="156"/>
      <c r="J145" s="134">
        <f>ROUND($I$145*$H$145,2)</f>
        <v>0</v>
      </c>
      <c r="K145" s="131"/>
      <c r="L145" s="24"/>
      <c r="M145" s="135"/>
      <c r="N145" s="136" t="s">
        <v>43</v>
      </c>
      <c r="Q145" s="137">
        <v>0</v>
      </c>
      <c r="R145" s="137">
        <f>$Q$145*$H$145</f>
        <v>0</v>
      </c>
      <c r="S145" s="137">
        <v>0</v>
      </c>
      <c r="T145" s="138">
        <f>$S$145*$H$145</f>
        <v>0</v>
      </c>
      <c r="AR145" s="89" t="s">
        <v>157</v>
      </c>
      <c r="AT145" s="89" t="s">
        <v>153</v>
      </c>
      <c r="AU145" s="89" t="s">
        <v>80</v>
      </c>
      <c r="AY145" s="10" t="s">
        <v>149</v>
      </c>
      <c r="BE145" s="139">
        <f>IF($N$145="základní",$J$145,0)</f>
        <v>0</v>
      </c>
      <c r="BF145" s="139">
        <f>IF($N$145="snížená",$J$145,0)</f>
        <v>0</v>
      </c>
      <c r="BG145" s="139">
        <f>IF($N$145="zákl. přenesená",$J$145,0)</f>
        <v>0</v>
      </c>
      <c r="BH145" s="139">
        <f>IF($N$145="sníž. přenesená",$J$145,0)</f>
        <v>0</v>
      </c>
      <c r="BI145" s="139">
        <f>IF($N$145="nulová",$J$145,0)</f>
        <v>0</v>
      </c>
      <c r="BJ145" s="89" t="s">
        <v>22</v>
      </c>
      <c r="BK145" s="139">
        <f>ROUND($I$145*$H$145,2)</f>
        <v>0</v>
      </c>
      <c r="BL145" s="89" t="s">
        <v>157</v>
      </c>
      <c r="BM145" s="89" t="s">
        <v>225</v>
      </c>
    </row>
    <row r="146" spans="2:47" s="10" customFormat="1" ht="16.5" customHeight="1">
      <c r="B146" s="24"/>
      <c r="D146" s="140" t="s">
        <v>158</v>
      </c>
      <c r="F146" s="141" t="s">
        <v>405</v>
      </c>
      <c r="L146" s="24"/>
      <c r="M146" s="50"/>
      <c r="T146" s="51"/>
      <c r="AT146" s="10" t="s">
        <v>158</v>
      </c>
      <c r="AU146" s="10" t="s">
        <v>80</v>
      </c>
    </row>
    <row r="147" spans="2:65" s="10" customFormat="1" ht="15.75" customHeight="1">
      <c r="B147" s="24"/>
      <c r="C147" s="129" t="s">
        <v>231</v>
      </c>
      <c r="D147" s="129" t="s">
        <v>153</v>
      </c>
      <c r="E147" s="130" t="s">
        <v>406</v>
      </c>
      <c r="F147" s="131" t="s">
        <v>407</v>
      </c>
      <c r="G147" s="132" t="s">
        <v>291</v>
      </c>
      <c r="H147" s="133">
        <v>50</v>
      </c>
      <c r="I147" s="156"/>
      <c r="J147" s="134">
        <f>ROUND($I$147*$H$147,2)</f>
        <v>0</v>
      </c>
      <c r="K147" s="131"/>
      <c r="L147" s="24"/>
      <c r="M147" s="135"/>
      <c r="N147" s="136" t="s">
        <v>43</v>
      </c>
      <c r="Q147" s="137">
        <v>0</v>
      </c>
      <c r="R147" s="137">
        <f>$Q$147*$H$147</f>
        <v>0</v>
      </c>
      <c r="S147" s="137">
        <v>0.022</v>
      </c>
      <c r="T147" s="138">
        <f>$S$147*$H$147</f>
        <v>1.0999999999999999</v>
      </c>
      <c r="AR147" s="89" t="s">
        <v>157</v>
      </c>
      <c r="AT147" s="89" t="s">
        <v>153</v>
      </c>
      <c r="AU147" s="89" t="s">
        <v>80</v>
      </c>
      <c r="AY147" s="10" t="s">
        <v>149</v>
      </c>
      <c r="BE147" s="139">
        <f>IF($N$147="základní",$J$147,0)</f>
        <v>0</v>
      </c>
      <c r="BF147" s="139">
        <f>IF($N$147="snížená",$J$147,0)</f>
        <v>0</v>
      </c>
      <c r="BG147" s="139">
        <f>IF($N$147="zákl. přenesená",$J$147,0)</f>
        <v>0</v>
      </c>
      <c r="BH147" s="139">
        <f>IF($N$147="sníž. přenesená",$J$147,0)</f>
        <v>0</v>
      </c>
      <c r="BI147" s="139">
        <f>IF($N$147="nulová",$J$147,0)</f>
        <v>0</v>
      </c>
      <c r="BJ147" s="89" t="s">
        <v>22</v>
      </c>
      <c r="BK147" s="139">
        <f>ROUND($I$147*$H$147,2)</f>
        <v>0</v>
      </c>
      <c r="BL147" s="89" t="s">
        <v>157</v>
      </c>
      <c r="BM147" s="89" t="s">
        <v>231</v>
      </c>
    </row>
    <row r="148" spans="2:47" s="10" customFormat="1" ht="16.5" customHeight="1">
      <c r="B148" s="24"/>
      <c r="D148" s="140" t="s">
        <v>158</v>
      </c>
      <c r="F148" s="141" t="s">
        <v>408</v>
      </c>
      <c r="L148" s="24"/>
      <c r="M148" s="50"/>
      <c r="T148" s="51"/>
      <c r="AT148" s="10" t="s">
        <v>158</v>
      </c>
      <c r="AU148" s="10" t="s">
        <v>80</v>
      </c>
    </row>
    <row r="149" spans="2:65" s="10" customFormat="1" ht="15.75" customHeight="1">
      <c r="B149" s="24"/>
      <c r="C149" s="129" t="s">
        <v>234</v>
      </c>
      <c r="D149" s="129" t="s">
        <v>153</v>
      </c>
      <c r="E149" s="130" t="s">
        <v>409</v>
      </c>
      <c r="F149" s="131" t="s">
        <v>410</v>
      </c>
      <c r="G149" s="132" t="s">
        <v>291</v>
      </c>
      <c r="H149" s="133">
        <v>150</v>
      </c>
      <c r="I149" s="156"/>
      <c r="J149" s="134">
        <f>ROUND($I$149*$H$149,2)</f>
        <v>0</v>
      </c>
      <c r="K149" s="131"/>
      <c r="L149" s="24"/>
      <c r="M149" s="135"/>
      <c r="N149" s="136" t="s">
        <v>43</v>
      </c>
      <c r="Q149" s="137">
        <v>0</v>
      </c>
      <c r="R149" s="137">
        <f>$Q$149*$H$149</f>
        <v>0</v>
      </c>
      <c r="S149" s="137">
        <v>0</v>
      </c>
      <c r="T149" s="138">
        <f>$S$149*$H$149</f>
        <v>0</v>
      </c>
      <c r="AR149" s="89" t="s">
        <v>157</v>
      </c>
      <c r="AT149" s="89" t="s">
        <v>153</v>
      </c>
      <c r="AU149" s="89" t="s">
        <v>80</v>
      </c>
      <c r="AY149" s="10" t="s">
        <v>149</v>
      </c>
      <c r="BE149" s="139">
        <f>IF($N$149="základní",$J$149,0)</f>
        <v>0</v>
      </c>
      <c r="BF149" s="139">
        <f>IF($N$149="snížená",$J$149,0)</f>
        <v>0</v>
      </c>
      <c r="BG149" s="139">
        <f>IF($N$149="zákl. přenesená",$J$149,0)</f>
        <v>0</v>
      </c>
      <c r="BH149" s="139">
        <f>IF($N$149="sníž. přenesená",$J$149,0)</f>
        <v>0</v>
      </c>
      <c r="BI149" s="139">
        <f>IF($N$149="nulová",$J$149,0)</f>
        <v>0</v>
      </c>
      <c r="BJ149" s="89" t="s">
        <v>22</v>
      </c>
      <c r="BK149" s="139">
        <f>ROUND($I$149*$H$149,2)</f>
        <v>0</v>
      </c>
      <c r="BL149" s="89" t="s">
        <v>157</v>
      </c>
      <c r="BM149" s="89" t="s">
        <v>234</v>
      </c>
    </row>
    <row r="150" spans="2:47" s="10" customFormat="1" ht="16.5" customHeight="1">
      <c r="B150" s="24"/>
      <c r="D150" s="140" t="s">
        <v>158</v>
      </c>
      <c r="F150" s="141" t="s">
        <v>410</v>
      </c>
      <c r="L150" s="24"/>
      <c r="M150" s="50"/>
      <c r="T150" s="51"/>
      <c r="AT150" s="10" t="s">
        <v>158</v>
      </c>
      <c r="AU150" s="10" t="s">
        <v>80</v>
      </c>
    </row>
    <row r="151" spans="2:63" s="119" customFormat="1" ht="30.75" customHeight="1">
      <c r="B151" s="118"/>
      <c r="D151" s="120" t="s">
        <v>71</v>
      </c>
      <c r="E151" s="127" t="s">
        <v>173</v>
      </c>
      <c r="F151" s="127" t="s">
        <v>174</v>
      </c>
      <c r="J151" s="128">
        <f>$BK$151</f>
        <v>0</v>
      </c>
      <c r="L151" s="118"/>
      <c r="M151" s="123"/>
      <c r="P151" s="124">
        <f>SUM($P$152:$P$168)</f>
        <v>0</v>
      </c>
      <c r="R151" s="124">
        <f>SUM($R$152:$R$168)</f>
        <v>0</v>
      </c>
      <c r="T151" s="125">
        <f>SUM($T$152:$T$168)</f>
        <v>0</v>
      </c>
      <c r="AR151" s="120" t="s">
        <v>22</v>
      </c>
      <c r="AT151" s="120" t="s">
        <v>71</v>
      </c>
      <c r="AU151" s="120" t="s">
        <v>22</v>
      </c>
      <c r="AY151" s="120" t="s">
        <v>149</v>
      </c>
      <c r="BK151" s="126">
        <f>SUM($BK$152:$BK$168)</f>
        <v>0</v>
      </c>
    </row>
    <row r="152" spans="2:65" s="10" customFormat="1" ht="15.75" customHeight="1">
      <c r="B152" s="24"/>
      <c r="C152" s="129" t="s">
        <v>228</v>
      </c>
      <c r="D152" s="129" t="s">
        <v>153</v>
      </c>
      <c r="E152" s="130" t="s">
        <v>411</v>
      </c>
      <c r="F152" s="131" t="s">
        <v>412</v>
      </c>
      <c r="G152" s="132" t="s">
        <v>178</v>
      </c>
      <c r="H152" s="133">
        <v>0.507</v>
      </c>
      <c r="I152" s="156"/>
      <c r="J152" s="134">
        <f>ROUND($I$152*$H$152,2)</f>
        <v>0</v>
      </c>
      <c r="K152" s="131"/>
      <c r="L152" s="24"/>
      <c r="M152" s="135"/>
      <c r="N152" s="136" t="s">
        <v>43</v>
      </c>
      <c r="Q152" s="137">
        <v>0</v>
      </c>
      <c r="R152" s="137">
        <f>$Q$152*$H$152</f>
        <v>0</v>
      </c>
      <c r="S152" s="137">
        <v>0</v>
      </c>
      <c r="T152" s="138">
        <f>$S$152*$H$152</f>
        <v>0</v>
      </c>
      <c r="AR152" s="89" t="s">
        <v>157</v>
      </c>
      <c r="AT152" s="89" t="s">
        <v>153</v>
      </c>
      <c r="AU152" s="89" t="s">
        <v>80</v>
      </c>
      <c r="AY152" s="10" t="s">
        <v>149</v>
      </c>
      <c r="BE152" s="139">
        <f>IF($N$152="základní",$J$152,0)</f>
        <v>0</v>
      </c>
      <c r="BF152" s="139">
        <f>IF($N$152="snížená",$J$152,0)</f>
        <v>0</v>
      </c>
      <c r="BG152" s="139">
        <f>IF($N$152="zákl. přenesená",$J$152,0)</f>
        <v>0</v>
      </c>
      <c r="BH152" s="139">
        <f>IF($N$152="sníž. přenesená",$J$152,0)</f>
        <v>0</v>
      </c>
      <c r="BI152" s="139">
        <f>IF($N$152="nulová",$J$152,0)</f>
        <v>0</v>
      </c>
      <c r="BJ152" s="89" t="s">
        <v>22</v>
      </c>
      <c r="BK152" s="139">
        <f>ROUND($I$152*$H$152,2)</f>
        <v>0</v>
      </c>
      <c r="BL152" s="89" t="s">
        <v>157</v>
      </c>
      <c r="BM152" s="89" t="s">
        <v>8</v>
      </c>
    </row>
    <row r="153" spans="2:47" s="10" customFormat="1" ht="27" customHeight="1">
      <c r="B153" s="24"/>
      <c r="D153" s="140" t="s">
        <v>158</v>
      </c>
      <c r="F153" s="141" t="s">
        <v>413</v>
      </c>
      <c r="L153" s="24"/>
      <c r="M153" s="50"/>
      <c r="T153" s="51"/>
      <c r="AT153" s="10" t="s">
        <v>158</v>
      </c>
      <c r="AU153" s="10" t="s">
        <v>80</v>
      </c>
    </row>
    <row r="154" spans="2:47" s="10" customFormat="1" ht="84.75" customHeight="1">
      <c r="B154" s="24"/>
      <c r="D154" s="151" t="s">
        <v>348</v>
      </c>
      <c r="F154" s="152" t="s">
        <v>414</v>
      </c>
      <c r="L154" s="24"/>
      <c r="M154" s="50"/>
      <c r="T154" s="51"/>
      <c r="AT154" s="10" t="s">
        <v>348</v>
      </c>
      <c r="AU154" s="10" t="s">
        <v>80</v>
      </c>
    </row>
    <row r="155" spans="2:65" s="10" customFormat="1" ht="15.75" customHeight="1">
      <c r="B155" s="24"/>
      <c r="C155" s="129" t="s">
        <v>267</v>
      </c>
      <c r="D155" s="129" t="s">
        <v>153</v>
      </c>
      <c r="E155" s="130" t="s">
        <v>415</v>
      </c>
      <c r="F155" s="131" t="s">
        <v>416</v>
      </c>
      <c r="G155" s="132" t="s">
        <v>178</v>
      </c>
      <c r="H155" s="133">
        <v>0.507</v>
      </c>
      <c r="I155" s="156"/>
      <c r="J155" s="134">
        <f>ROUND($I$155*$H$155,2)</f>
        <v>0</v>
      </c>
      <c r="K155" s="131"/>
      <c r="L155" s="24"/>
      <c r="M155" s="135"/>
      <c r="N155" s="136" t="s">
        <v>43</v>
      </c>
      <c r="Q155" s="137">
        <v>0</v>
      </c>
      <c r="R155" s="137">
        <f>$Q$155*$H$155</f>
        <v>0</v>
      </c>
      <c r="S155" s="137">
        <v>0</v>
      </c>
      <c r="T155" s="138">
        <f>$S$155*$H$155</f>
        <v>0</v>
      </c>
      <c r="AR155" s="89" t="s">
        <v>157</v>
      </c>
      <c r="AT155" s="89" t="s">
        <v>153</v>
      </c>
      <c r="AU155" s="89" t="s">
        <v>80</v>
      </c>
      <c r="AY155" s="10" t="s">
        <v>149</v>
      </c>
      <c r="BE155" s="139">
        <f>IF($N$155="základní",$J$155,0)</f>
        <v>0</v>
      </c>
      <c r="BF155" s="139">
        <f>IF($N$155="snížená",$J$155,0)</f>
        <v>0</v>
      </c>
      <c r="BG155" s="139">
        <f>IF($N$155="zákl. přenesená",$J$155,0)</f>
        <v>0</v>
      </c>
      <c r="BH155" s="139">
        <f>IF($N$155="sníž. přenesená",$J$155,0)</f>
        <v>0</v>
      </c>
      <c r="BI155" s="139">
        <f>IF($N$155="nulová",$J$155,0)</f>
        <v>0</v>
      </c>
      <c r="BJ155" s="89" t="s">
        <v>22</v>
      </c>
      <c r="BK155" s="139">
        <f>ROUND($I$155*$H$155,2)</f>
        <v>0</v>
      </c>
      <c r="BL155" s="89" t="s">
        <v>157</v>
      </c>
      <c r="BM155" s="89" t="s">
        <v>228</v>
      </c>
    </row>
    <row r="156" spans="2:47" s="10" customFormat="1" ht="16.5" customHeight="1">
      <c r="B156" s="24"/>
      <c r="D156" s="140" t="s">
        <v>158</v>
      </c>
      <c r="F156" s="141" t="s">
        <v>417</v>
      </c>
      <c r="L156" s="24"/>
      <c r="M156" s="50"/>
      <c r="T156" s="51"/>
      <c r="AT156" s="10" t="s">
        <v>158</v>
      </c>
      <c r="AU156" s="10" t="s">
        <v>80</v>
      </c>
    </row>
    <row r="157" spans="2:47" s="10" customFormat="1" ht="98.25" customHeight="1">
      <c r="B157" s="24"/>
      <c r="D157" s="151" t="s">
        <v>348</v>
      </c>
      <c r="F157" s="152" t="s">
        <v>418</v>
      </c>
      <c r="L157" s="24"/>
      <c r="M157" s="50"/>
      <c r="T157" s="51"/>
      <c r="AT157" s="10" t="s">
        <v>348</v>
      </c>
      <c r="AU157" s="10" t="s">
        <v>80</v>
      </c>
    </row>
    <row r="158" spans="2:65" s="10" customFormat="1" ht="15.75" customHeight="1">
      <c r="B158" s="24"/>
      <c r="C158" s="129" t="s">
        <v>235</v>
      </c>
      <c r="D158" s="129" t="s">
        <v>153</v>
      </c>
      <c r="E158" s="130" t="s">
        <v>180</v>
      </c>
      <c r="F158" s="131" t="s">
        <v>181</v>
      </c>
      <c r="G158" s="132" t="s">
        <v>178</v>
      </c>
      <c r="H158" s="133">
        <v>0.507</v>
      </c>
      <c r="I158" s="156"/>
      <c r="J158" s="134">
        <f>ROUND($I$158*$H$158,2)</f>
        <v>0</v>
      </c>
      <c r="K158" s="131"/>
      <c r="L158" s="24"/>
      <c r="M158" s="135"/>
      <c r="N158" s="136" t="s">
        <v>43</v>
      </c>
      <c r="Q158" s="137">
        <v>0</v>
      </c>
      <c r="R158" s="137">
        <f>$Q$158*$H$158</f>
        <v>0</v>
      </c>
      <c r="S158" s="137">
        <v>0</v>
      </c>
      <c r="T158" s="138">
        <f>$S$158*$H$158</f>
        <v>0</v>
      </c>
      <c r="AR158" s="89" t="s">
        <v>157</v>
      </c>
      <c r="AT158" s="89" t="s">
        <v>153</v>
      </c>
      <c r="AU158" s="89" t="s">
        <v>80</v>
      </c>
      <c r="AY158" s="10" t="s">
        <v>149</v>
      </c>
      <c r="BE158" s="139">
        <f>IF($N$158="základní",$J$158,0)</f>
        <v>0</v>
      </c>
      <c r="BF158" s="139">
        <f>IF($N$158="snížená",$J$158,0)</f>
        <v>0</v>
      </c>
      <c r="BG158" s="139">
        <f>IF($N$158="zákl. přenesená",$J$158,0)</f>
        <v>0</v>
      </c>
      <c r="BH158" s="139">
        <f>IF($N$158="sníž. přenesená",$J$158,0)</f>
        <v>0</v>
      </c>
      <c r="BI158" s="139">
        <f>IF($N$158="nulová",$J$158,0)</f>
        <v>0</v>
      </c>
      <c r="BJ158" s="89" t="s">
        <v>22</v>
      </c>
      <c r="BK158" s="139">
        <f>ROUND($I$158*$H$158,2)</f>
        <v>0</v>
      </c>
      <c r="BL158" s="89" t="s">
        <v>157</v>
      </c>
      <c r="BM158" s="89" t="s">
        <v>267</v>
      </c>
    </row>
    <row r="159" spans="2:47" s="10" customFormat="1" ht="16.5" customHeight="1">
      <c r="B159" s="24"/>
      <c r="D159" s="140" t="s">
        <v>158</v>
      </c>
      <c r="F159" s="141" t="s">
        <v>419</v>
      </c>
      <c r="L159" s="24"/>
      <c r="M159" s="50"/>
      <c r="T159" s="51"/>
      <c r="AT159" s="10" t="s">
        <v>158</v>
      </c>
      <c r="AU159" s="10" t="s">
        <v>80</v>
      </c>
    </row>
    <row r="160" spans="2:47" s="10" customFormat="1" ht="71.25" customHeight="1">
      <c r="B160" s="24"/>
      <c r="D160" s="151" t="s">
        <v>348</v>
      </c>
      <c r="F160" s="152" t="s">
        <v>420</v>
      </c>
      <c r="L160" s="24"/>
      <c r="M160" s="50"/>
      <c r="T160" s="51"/>
      <c r="AT160" s="10" t="s">
        <v>348</v>
      </c>
      <c r="AU160" s="10" t="s">
        <v>80</v>
      </c>
    </row>
    <row r="161" spans="2:65" s="10" customFormat="1" ht="15.75" customHeight="1">
      <c r="B161" s="24"/>
      <c r="C161" s="129" t="s">
        <v>238</v>
      </c>
      <c r="D161" s="129" t="s">
        <v>153</v>
      </c>
      <c r="E161" s="130" t="s">
        <v>184</v>
      </c>
      <c r="F161" s="131" t="s">
        <v>185</v>
      </c>
      <c r="G161" s="132" t="s">
        <v>178</v>
      </c>
      <c r="H161" s="133">
        <v>10.14</v>
      </c>
      <c r="I161" s="156"/>
      <c r="J161" s="134">
        <f>ROUND($I$161*$H$161,2)</f>
        <v>0</v>
      </c>
      <c r="K161" s="131"/>
      <c r="L161" s="24"/>
      <c r="M161" s="135"/>
      <c r="N161" s="136" t="s">
        <v>43</v>
      </c>
      <c r="Q161" s="137">
        <v>0</v>
      </c>
      <c r="R161" s="137">
        <f>$Q$161*$H$161</f>
        <v>0</v>
      </c>
      <c r="S161" s="137">
        <v>0</v>
      </c>
      <c r="T161" s="138">
        <f>$S$161*$H$161</f>
        <v>0</v>
      </c>
      <c r="AR161" s="89" t="s">
        <v>157</v>
      </c>
      <c r="AT161" s="89" t="s">
        <v>153</v>
      </c>
      <c r="AU161" s="89" t="s">
        <v>80</v>
      </c>
      <c r="AY161" s="10" t="s">
        <v>149</v>
      </c>
      <c r="BE161" s="139">
        <f>IF($N$161="základní",$J$161,0)</f>
        <v>0</v>
      </c>
      <c r="BF161" s="139">
        <f>IF($N$161="snížená",$J$161,0)</f>
        <v>0</v>
      </c>
      <c r="BG161" s="139">
        <f>IF($N$161="zákl. přenesená",$J$161,0)</f>
        <v>0</v>
      </c>
      <c r="BH161" s="139">
        <f>IF($N$161="sníž. přenesená",$J$161,0)</f>
        <v>0</v>
      </c>
      <c r="BI161" s="139">
        <f>IF($N$161="nulová",$J$161,0)</f>
        <v>0</v>
      </c>
      <c r="BJ161" s="89" t="s">
        <v>22</v>
      </c>
      <c r="BK161" s="139">
        <f>ROUND($I$161*$H$161,2)</f>
        <v>0</v>
      </c>
      <c r="BL161" s="89" t="s">
        <v>157</v>
      </c>
      <c r="BM161" s="89" t="s">
        <v>235</v>
      </c>
    </row>
    <row r="162" spans="2:47" s="10" customFormat="1" ht="27" customHeight="1">
      <c r="B162" s="24"/>
      <c r="D162" s="140" t="s">
        <v>158</v>
      </c>
      <c r="F162" s="141" t="s">
        <v>421</v>
      </c>
      <c r="L162" s="24"/>
      <c r="M162" s="50"/>
      <c r="T162" s="51"/>
      <c r="AT162" s="10" t="s">
        <v>158</v>
      </c>
      <c r="AU162" s="10" t="s">
        <v>80</v>
      </c>
    </row>
    <row r="163" spans="2:47" s="10" customFormat="1" ht="71.25" customHeight="1">
      <c r="B163" s="24"/>
      <c r="D163" s="151" t="s">
        <v>348</v>
      </c>
      <c r="F163" s="152" t="s">
        <v>420</v>
      </c>
      <c r="L163" s="24"/>
      <c r="M163" s="50"/>
      <c r="T163" s="51"/>
      <c r="AT163" s="10" t="s">
        <v>348</v>
      </c>
      <c r="AU163" s="10" t="s">
        <v>80</v>
      </c>
    </row>
    <row r="164" spans="2:65" s="10" customFormat="1" ht="15.75" customHeight="1">
      <c r="B164" s="24"/>
      <c r="C164" s="129" t="s">
        <v>275</v>
      </c>
      <c r="D164" s="129" t="s">
        <v>153</v>
      </c>
      <c r="E164" s="130" t="s">
        <v>190</v>
      </c>
      <c r="F164" s="131" t="s">
        <v>191</v>
      </c>
      <c r="G164" s="132" t="s">
        <v>178</v>
      </c>
      <c r="H164" s="133">
        <v>0.507</v>
      </c>
      <c r="I164" s="156"/>
      <c r="J164" s="134">
        <f>ROUND($I$164*$H$164,2)</f>
        <v>0</v>
      </c>
      <c r="K164" s="131"/>
      <c r="L164" s="24"/>
      <c r="M164" s="135"/>
      <c r="N164" s="136" t="s">
        <v>43</v>
      </c>
      <c r="Q164" s="137">
        <v>0</v>
      </c>
      <c r="R164" s="137">
        <f>$Q$164*$H$164</f>
        <v>0</v>
      </c>
      <c r="S164" s="137">
        <v>0</v>
      </c>
      <c r="T164" s="138">
        <f>$S$164*$H$164</f>
        <v>0</v>
      </c>
      <c r="AR164" s="89" t="s">
        <v>157</v>
      </c>
      <c r="AT164" s="89" t="s">
        <v>153</v>
      </c>
      <c r="AU164" s="89" t="s">
        <v>80</v>
      </c>
      <c r="AY164" s="10" t="s">
        <v>149</v>
      </c>
      <c r="BE164" s="139">
        <f>IF($N$164="základní",$J$164,0)</f>
        <v>0</v>
      </c>
      <c r="BF164" s="139">
        <f>IF($N$164="snížená",$J$164,0)</f>
        <v>0</v>
      </c>
      <c r="BG164" s="139">
        <f>IF($N$164="zákl. přenesená",$J$164,0)</f>
        <v>0</v>
      </c>
      <c r="BH164" s="139">
        <f>IF($N$164="sníž. přenesená",$J$164,0)</f>
        <v>0</v>
      </c>
      <c r="BI164" s="139">
        <f>IF($N$164="nulová",$J$164,0)</f>
        <v>0</v>
      </c>
      <c r="BJ164" s="89" t="s">
        <v>22</v>
      </c>
      <c r="BK164" s="139">
        <f>ROUND($I$164*$H$164,2)</f>
        <v>0</v>
      </c>
      <c r="BL164" s="89" t="s">
        <v>157</v>
      </c>
      <c r="BM164" s="89" t="s">
        <v>238</v>
      </c>
    </row>
    <row r="165" spans="2:47" s="10" customFormat="1" ht="16.5" customHeight="1">
      <c r="B165" s="24"/>
      <c r="D165" s="140" t="s">
        <v>158</v>
      </c>
      <c r="F165" s="141" t="s">
        <v>422</v>
      </c>
      <c r="L165" s="24"/>
      <c r="M165" s="50"/>
      <c r="T165" s="51"/>
      <c r="AT165" s="10" t="s">
        <v>158</v>
      </c>
      <c r="AU165" s="10" t="s">
        <v>80</v>
      </c>
    </row>
    <row r="166" spans="2:47" s="10" customFormat="1" ht="57.75" customHeight="1">
      <c r="B166" s="24"/>
      <c r="D166" s="151" t="s">
        <v>348</v>
      </c>
      <c r="F166" s="152" t="s">
        <v>423</v>
      </c>
      <c r="L166" s="24"/>
      <c r="M166" s="50"/>
      <c r="T166" s="51"/>
      <c r="AT166" s="10" t="s">
        <v>348</v>
      </c>
      <c r="AU166" s="10" t="s">
        <v>80</v>
      </c>
    </row>
    <row r="167" spans="2:65" s="10" customFormat="1" ht="15.75" customHeight="1">
      <c r="B167" s="24"/>
      <c r="C167" s="129" t="s">
        <v>152</v>
      </c>
      <c r="D167" s="129" t="s">
        <v>153</v>
      </c>
      <c r="E167" s="130" t="s">
        <v>424</v>
      </c>
      <c r="F167" s="131" t="s">
        <v>425</v>
      </c>
      <c r="G167" s="132" t="s">
        <v>205</v>
      </c>
      <c r="H167" s="133">
        <v>1</v>
      </c>
      <c r="I167" s="156"/>
      <c r="J167" s="134">
        <f>ROUND($I$167*$H$167,2)</f>
        <v>0</v>
      </c>
      <c r="K167" s="131"/>
      <c r="L167" s="24"/>
      <c r="M167" s="135"/>
      <c r="N167" s="136" t="s">
        <v>43</v>
      </c>
      <c r="Q167" s="137">
        <v>0</v>
      </c>
      <c r="R167" s="137">
        <f>$Q$167*$H$167</f>
        <v>0</v>
      </c>
      <c r="S167" s="137">
        <v>0</v>
      </c>
      <c r="T167" s="138">
        <f>$S$167*$H$167</f>
        <v>0</v>
      </c>
      <c r="AR167" s="89" t="s">
        <v>157</v>
      </c>
      <c r="AT167" s="89" t="s">
        <v>153</v>
      </c>
      <c r="AU167" s="89" t="s">
        <v>80</v>
      </c>
      <c r="AY167" s="10" t="s">
        <v>149</v>
      </c>
      <c r="BE167" s="139">
        <f>IF($N$167="základní",$J$167,0)</f>
        <v>0</v>
      </c>
      <c r="BF167" s="139">
        <f>IF($N$167="snížená",$J$167,0)</f>
        <v>0</v>
      </c>
      <c r="BG167" s="139">
        <f>IF($N$167="zákl. přenesená",$J$167,0)</f>
        <v>0</v>
      </c>
      <c r="BH167" s="139">
        <f>IF($N$167="sníž. přenesená",$J$167,0)</f>
        <v>0</v>
      </c>
      <c r="BI167" s="139">
        <f>IF($N$167="nulová",$J$167,0)</f>
        <v>0</v>
      </c>
      <c r="BJ167" s="89" t="s">
        <v>22</v>
      </c>
      <c r="BK167" s="139">
        <f>ROUND($I$167*$H$167,2)</f>
        <v>0</v>
      </c>
      <c r="BL167" s="89" t="s">
        <v>157</v>
      </c>
      <c r="BM167" s="89" t="s">
        <v>275</v>
      </c>
    </row>
    <row r="168" spans="2:47" s="10" customFormat="1" ht="16.5" customHeight="1">
      <c r="B168" s="24"/>
      <c r="D168" s="140" t="s">
        <v>158</v>
      </c>
      <c r="F168" s="141" t="s">
        <v>425</v>
      </c>
      <c r="L168" s="24"/>
      <c r="M168" s="50"/>
      <c r="T168" s="51"/>
      <c r="AT168" s="10" t="s">
        <v>158</v>
      </c>
      <c r="AU168" s="10" t="s">
        <v>80</v>
      </c>
    </row>
    <row r="169" spans="2:63" s="119" customFormat="1" ht="30.75" customHeight="1">
      <c r="B169" s="118"/>
      <c r="D169" s="120" t="s">
        <v>71</v>
      </c>
      <c r="E169" s="127" t="s">
        <v>192</v>
      </c>
      <c r="F169" s="127" t="s">
        <v>193</v>
      </c>
      <c r="J169" s="128">
        <f>$BK$169</f>
        <v>0</v>
      </c>
      <c r="L169" s="118"/>
      <c r="M169" s="123"/>
      <c r="P169" s="124">
        <f>SUM($P$170:$P$172)</f>
        <v>0</v>
      </c>
      <c r="R169" s="124">
        <f>SUM($R$170:$R$172)</f>
        <v>0</v>
      </c>
      <c r="T169" s="125">
        <f>SUM($T$170:$T$172)</f>
        <v>0</v>
      </c>
      <c r="AR169" s="120" t="s">
        <v>22</v>
      </c>
      <c r="AT169" s="120" t="s">
        <v>71</v>
      </c>
      <c r="AU169" s="120" t="s">
        <v>22</v>
      </c>
      <c r="AY169" s="120" t="s">
        <v>149</v>
      </c>
      <c r="BK169" s="126">
        <f>SUM($BK$170:$BK$172)</f>
        <v>0</v>
      </c>
    </row>
    <row r="170" spans="2:65" s="10" customFormat="1" ht="15.75" customHeight="1">
      <c r="B170" s="24"/>
      <c r="C170" s="129" t="s">
        <v>280</v>
      </c>
      <c r="D170" s="129" t="s">
        <v>153</v>
      </c>
      <c r="E170" s="130" t="s">
        <v>426</v>
      </c>
      <c r="F170" s="131" t="s">
        <v>427</v>
      </c>
      <c r="G170" s="132" t="s">
        <v>178</v>
      </c>
      <c r="H170" s="133">
        <v>2</v>
      </c>
      <c r="I170" s="156"/>
      <c r="J170" s="134">
        <f>ROUND($I$170*$H$170,2)</f>
        <v>0</v>
      </c>
      <c r="K170" s="131"/>
      <c r="L170" s="24"/>
      <c r="M170" s="135"/>
      <c r="N170" s="136" t="s">
        <v>43</v>
      </c>
      <c r="Q170" s="137">
        <v>0</v>
      </c>
      <c r="R170" s="137">
        <f>$Q$170*$H$170</f>
        <v>0</v>
      </c>
      <c r="S170" s="137">
        <v>0</v>
      </c>
      <c r="T170" s="138">
        <f>$S$170*$H$170</f>
        <v>0</v>
      </c>
      <c r="AR170" s="89" t="s">
        <v>157</v>
      </c>
      <c r="AT170" s="89" t="s">
        <v>153</v>
      </c>
      <c r="AU170" s="89" t="s">
        <v>80</v>
      </c>
      <c r="AY170" s="10" t="s">
        <v>149</v>
      </c>
      <c r="BE170" s="139">
        <f>IF($N$170="základní",$J$170,0)</f>
        <v>0</v>
      </c>
      <c r="BF170" s="139">
        <f>IF($N$170="snížená",$J$170,0)</f>
        <v>0</v>
      </c>
      <c r="BG170" s="139">
        <f>IF($N$170="zákl. přenesená",$J$170,0)</f>
        <v>0</v>
      </c>
      <c r="BH170" s="139">
        <f>IF($N$170="sníž. přenesená",$J$170,0)</f>
        <v>0</v>
      </c>
      <c r="BI170" s="139">
        <f>IF($N$170="nulová",$J$170,0)</f>
        <v>0</v>
      </c>
      <c r="BJ170" s="89" t="s">
        <v>22</v>
      </c>
      <c r="BK170" s="139">
        <f>ROUND($I$170*$H$170,2)</f>
        <v>0</v>
      </c>
      <c r="BL170" s="89" t="s">
        <v>157</v>
      </c>
      <c r="BM170" s="89" t="s">
        <v>152</v>
      </c>
    </row>
    <row r="171" spans="2:47" s="10" customFormat="1" ht="27" customHeight="1">
      <c r="B171" s="24"/>
      <c r="D171" s="140" t="s">
        <v>158</v>
      </c>
      <c r="F171" s="141" t="s">
        <v>428</v>
      </c>
      <c r="L171" s="24"/>
      <c r="M171" s="50"/>
      <c r="T171" s="51"/>
      <c r="AT171" s="10" t="s">
        <v>158</v>
      </c>
      <c r="AU171" s="10" t="s">
        <v>80</v>
      </c>
    </row>
    <row r="172" spans="2:47" s="10" customFormat="1" ht="71.25" customHeight="1">
      <c r="B172" s="24"/>
      <c r="D172" s="151" t="s">
        <v>348</v>
      </c>
      <c r="F172" s="152" t="s">
        <v>429</v>
      </c>
      <c r="L172" s="24"/>
      <c r="M172" s="50"/>
      <c r="T172" s="51"/>
      <c r="AT172" s="10" t="s">
        <v>348</v>
      </c>
      <c r="AU172" s="10" t="s">
        <v>80</v>
      </c>
    </row>
    <row r="173" spans="2:63" s="119" customFormat="1" ht="37.5" customHeight="1">
      <c r="B173" s="118"/>
      <c r="D173" s="120" t="s">
        <v>71</v>
      </c>
      <c r="E173" s="121" t="s">
        <v>198</v>
      </c>
      <c r="F173" s="121" t="s">
        <v>199</v>
      </c>
      <c r="J173" s="122">
        <f>$BK$173</f>
        <v>0</v>
      </c>
      <c r="L173" s="118"/>
      <c r="M173" s="123"/>
      <c r="P173" s="124">
        <f>$P$174+$P$188+$P$222+$P$247</f>
        <v>0</v>
      </c>
      <c r="R173" s="124">
        <f>$R$174+$R$188+$R$222+$R$247</f>
        <v>1.72402</v>
      </c>
      <c r="T173" s="125">
        <f>$T$174+$T$188+$T$222+$T$247</f>
        <v>1.13373</v>
      </c>
      <c r="AR173" s="120" t="s">
        <v>22</v>
      </c>
      <c r="AT173" s="120" t="s">
        <v>71</v>
      </c>
      <c r="AU173" s="120" t="s">
        <v>72</v>
      </c>
      <c r="AY173" s="120" t="s">
        <v>149</v>
      </c>
      <c r="BK173" s="126">
        <f>$BK$174+$BK$188+$BK$222+$BK$247</f>
        <v>0</v>
      </c>
    </row>
    <row r="174" spans="2:63" s="119" customFormat="1" ht="21" customHeight="1">
      <c r="B174" s="118"/>
      <c r="D174" s="120" t="s">
        <v>71</v>
      </c>
      <c r="E174" s="127" t="s">
        <v>430</v>
      </c>
      <c r="F174" s="127" t="s">
        <v>431</v>
      </c>
      <c r="J174" s="128">
        <f>$BK$174</f>
        <v>0</v>
      </c>
      <c r="L174" s="118"/>
      <c r="M174" s="123"/>
      <c r="P174" s="124">
        <f>SUM($P$175:$P$187)</f>
        <v>0</v>
      </c>
      <c r="R174" s="124">
        <f>SUM($R$175:$R$187)</f>
        <v>0.005880000000000001</v>
      </c>
      <c r="T174" s="125">
        <f>SUM($T$175:$T$187)</f>
        <v>0.08408</v>
      </c>
      <c r="AR174" s="120" t="s">
        <v>22</v>
      </c>
      <c r="AT174" s="120" t="s">
        <v>71</v>
      </c>
      <c r="AU174" s="120" t="s">
        <v>22</v>
      </c>
      <c r="AY174" s="120" t="s">
        <v>149</v>
      </c>
      <c r="BK174" s="126">
        <f>SUM($BK$175:$BK$187)</f>
        <v>0</v>
      </c>
    </row>
    <row r="175" spans="2:65" s="10" customFormat="1" ht="15.75" customHeight="1">
      <c r="B175" s="24"/>
      <c r="C175" s="129" t="s">
        <v>161</v>
      </c>
      <c r="D175" s="129" t="s">
        <v>153</v>
      </c>
      <c r="E175" s="130" t="s">
        <v>432</v>
      </c>
      <c r="F175" s="131" t="s">
        <v>433</v>
      </c>
      <c r="G175" s="132" t="s">
        <v>210</v>
      </c>
      <c r="H175" s="133">
        <v>3</v>
      </c>
      <c r="I175" s="156"/>
      <c r="J175" s="134">
        <f>ROUND($I$175*$H$175,2)</f>
        <v>0</v>
      </c>
      <c r="K175" s="131"/>
      <c r="L175" s="24"/>
      <c r="M175" s="135"/>
      <c r="N175" s="136" t="s">
        <v>43</v>
      </c>
      <c r="Q175" s="137">
        <v>0</v>
      </c>
      <c r="R175" s="137">
        <f>$Q$175*$H$175</f>
        <v>0</v>
      </c>
      <c r="S175" s="137">
        <v>0</v>
      </c>
      <c r="T175" s="138">
        <f>$S$175*$H$175</f>
        <v>0</v>
      </c>
      <c r="AR175" s="89" t="s">
        <v>157</v>
      </c>
      <c r="AT175" s="89" t="s">
        <v>153</v>
      </c>
      <c r="AU175" s="89" t="s">
        <v>80</v>
      </c>
      <c r="AY175" s="10" t="s">
        <v>149</v>
      </c>
      <c r="BE175" s="139">
        <f>IF($N$175="základní",$J$175,0)</f>
        <v>0</v>
      </c>
      <c r="BF175" s="139">
        <f>IF($N$175="snížená",$J$175,0)</f>
        <v>0</v>
      </c>
      <c r="BG175" s="139">
        <f>IF($N$175="zákl. přenesená",$J$175,0)</f>
        <v>0</v>
      </c>
      <c r="BH175" s="139">
        <f>IF($N$175="sníž. přenesená",$J$175,0)</f>
        <v>0</v>
      </c>
      <c r="BI175" s="139">
        <f>IF($N$175="nulová",$J$175,0)</f>
        <v>0</v>
      </c>
      <c r="BJ175" s="89" t="s">
        <v>22</v>
      </c>
      <c r="BK175" s="139">
        <f>ROUND($I$175*$H$175,2)</f>
        <v>0</v>
      </c>
      <c r="BL175" s="89" t="s">
        <v>157</v>
      </c>
      <c r="BM175" s="89" t="s">
        <v>280</v>
      </c>
    </row>
    <row r="176" spans="2:47" s="10" customFormat="1" ht="16.5" customHeight="1">
      <c r="B176" s="24"/>
      <c r="D176" s="140" t="s">
        <v>158</v>
      </c>
      <c r="F176" s="141" t="s">
        <v>433</v>
      </c>
      <c r="L176" s="24"/>
      <c r="M176" s="50"/>
      <c r="T176" s="51"/>
      <c r="AT176" s="10" t="s">
        <v>158</v>
      </c>
      <c r="AU176" s="10" t="s">
        <v>80</v>
      </c>
    </row>
    <row r="177" spans="2:65" s="10" customFormat="1" ht="15.75" customHeight="1">
      <c r="B177" s="24"/>
      <c r="C177" s="129" t="s">
        <v>287</v>
      </c>
      <c r="D177" s="129" t="s">
        <v>153</v>
      </c>
      <c r="E177" s="130" t="s">
        <v>434</v>
      </c>
      <c r="F177" s="131" t="s">
        <v>435</v>
      </c>
      <c r="G177" s="132" t="s">
        <v>210</v>
      </c>
      <c r="H177" s="133">
        <v>4</v>
      </c>
      <c r="I177" s="156"/>
      <c r="J177" s="134">
        <f>ROUND($I$177*$H$177,2)</f>
        <v>0</v>
      </c>
      <c r="K177" s="131"/>
      <c r="L177" s="24"/>
      <c r="M177" s="135"/>
      <c r="N177" s="136" t="s">
        <v>43</v>
      </c>
      <c r="Q177" s="137">
        <v>0</v>
      </c>
      <c r="R177" s="137">
        <f>$Q$177*$H$177</f>
        <v>0</v>
      </c>
      <c r="S177" s="137">
        <v>0.01946</v>
      </c>
      <c r="T177" s="138">
        <f>$S$177*$H$177</f>
        <v>0.07784</v>
      </c>
      <c r="AR177" s="89" t="s">
        <v>157</v>
      </c>
      <c r="AT177" s="89" t="s">
        <v>153</v>
      </c>
      <c r="AU177" s="89" t="s">
        <v>80</v>
      </c>
      <c r="AY177" s="10" t="s">
        <v>149</v>
      </c>
      <c r="BE177" s="139">
        <f>IF($N$177="základní",$J$177,0)</f>
        <v>0</v>
      </c>
      <c r="BF177" s="139">
        <f>IF($N$177="snížená",$J$177,0)</f>
        <v>0</v>
      </c>
      <c r="BG177" s="139">
        <f>IF($N$177="zákl. přenesená",$J$177,0)</f>
        <v>0</v>
      </c>
      <c r="BH177" s="139">
        <f>IF($N$177="sníž. přenesená",$J$177,0)</f>
        <v>0</v>
      </c>
      <c r="BI177" s="139">
        <f>IF($N$177="nulová",$J$177,0)</f>
        <v>0</v>
      </c>
      <c r="BJ177" s="89" t="s">
        <v>22</v>
      </c>
      <c r="BK177" s="139">
        <f>ROUND($I$177*$H$177,2)</f>
        <v>0</v>
      </c>
      <c r="BL177" s="89" t="s">
        <v>157</v>
      </c>
      <c r="BM177" s="89" t="s">
        <v>161</v>
      </c>
    </row>
    <row r="178" spans="2:47" s="10" customFormat="1" ht="16.5" customHeight="1">
      <c r="B178" s="24"/>
      <c r="D178" s="140" t="s">
        <v>158</v>
      </c>
      <c r="F178" s="141" t="s">
        <v>436</v>
      </c>
      <c r="L178" s="24"/>
      <c r="M178" s="50"/>
      <c r="T178" s="51"/>
      <c r="AT178" s="10" t="s">
        <v>158</v>
      </c>
      <c r="AU178" s="10" t="s">
        <v>80</v>
      </c>
    </row>
    <row r="179" spans="2:65" s="10" customFormat="1" ht="15.75" customHeight="1">
      <c r="B179" s="24"/>
      <c r="C179" s="129" t="s">
        <v>284</v>
      </c>
      <c r="D179" s="129" t="s">
        <v>153</v>
      </c>
      <c r="E179" s="130" t="s">
        <v>437</v>
      </c>
      <c r="F179" s="131" t="s">
        <v>438</v>
      </c>
      <c r="G179" s="132" t="s">
        <v>210</v>
      </c>
      <c r="H179" s="133">
        <v>4</v>
      </c>
      <c r="I179" s="156"/>
      <c r="J179" s="134">
        <f>ROUND($I$179*$H$179,2)</f>
        <v>0</v>
      </c>
      <c r="K179" s="131"/>
      <c r="L179" s="24"/>
      <c r="M179" s="135"/>
      <c r="N179" s="136" t="s">
        <v>43</v>
      </c>
      <c r="Q179" s="137">
        <v>0</v>
      </c>
      <c r="R179" s="137">
        <f>$Q$179*$H$179</f>
        <v>0</v>
      </c>
      <c r="S179" s="137">
        <v>0.00156</v>
      </c>
      <c r="T179" s="138">
        <f>$S$179*$H$179</f>
        <v>0.00624</v>
      </c>
      <c r="AR179" s="89" t="s">
        <v>157</v>
      </c>
      <c r="AT179" s="89" t="s">
        <v>153</v>
      </c>
      <c r="AU179" s="89" t="s">
        <v>80</v>
      </c>
      <c r="AY179" s="10" t="s">
        <v>149</v>
      </c>
      <c r="BE179" s="139">
        <f>IF($N$179="základní",$J$179,0)</f>
        <v>0</v>
      </c>
      <c r="BF179" s="139">
        <f>IF($N$179="snížená",$J$179,0)</f>
        <v>0</v>
      </c>
      <c r="BG179" s="139">
        <f>IF($N$179="zákl. přenesená",$J$179,0)</f>
        <v>0</v>
      </c>
      <c r="BH179" s="139">
        <f>IF($N$179="sníž. přenesená",$J$179,0)</f>
        <v>0</v>
      </c>
      <c r="BI179" s="139">
        <f>IF($N$179="nulová",$J$179,0)</f>
        <v>0</v>
      </c>
      <c r="BJ179" s="89" t="s">
        <v>22</v>
      </c>
      <c r="BK179" s="139">
        <f>ROUND($I$179*$H$179,2)</f>
        <v>0</v>
      </c>
      <c r="BL179" s="89" t="s">
        <v>157</v>
      </c>
      <c r="BM179" s="89" t="s">
        <v>287</v>
      </c>
    </row>
    <row r="180" spans="2:47" s="10" customFormat="1" ht="16.5" customHeight="1">
      <c r="B180" s="24"/>
      <c r="D180" s="140" t="s">
        <v>158</v>
      </c>
      <c r="F180" s="141" t="s">
        <v>439</v>
      </c>
      <c r="L180" s="24"/>
      <c r="M180" s="50"/>
      <c r="T180" s="51"/>
      <c r="AT180" s="10" t="s">
        <v>158</v>
      </c>
      <c r="AU180" s="10" t="s">
        <v>80</v>
      </c>
    </row>
    <row r="181" spans="2:65" s="10" customFormat="1" ht="15.75" customHeight="1">
      <c r="B181" s="24"/>
      <c r="C181" s="129" t="s">
        <v>288</v>
      </c>
      <c r="D181" s="129" t="s">
        <v>153</v>
      </c>
      <c r="E181" s="130" t="s">
        <v>440</v>
      </c>
      <c r="F181" s="131" t="s">
        <v>441</v>
      </c>
      <c r="G181" s="132" t="s">
        <v>205</v>
      </c>
      <c r="H181" s="133">
        <v>3</v>
      </c>
      <c r="I181" s="156"/>
      <c r="J181" s="134">
        <f>ROUND($I$181*$H$181,2)</f>
        <v>0</v>
      </c>
      <c r="K181" s="131"/>
      <c r="L181" s="24"/>
      <c r="M181" s="135"/>
      <c r="N181" s="136" t="s">
        <v>43</v>
      </c>
      <c r="Q181" s="137">
        <v>0.00016</v>
      </c>
      <c r="R181" s="137">
        <f>$Q$181*$H$181</f>
        <v>0.00048000000000000007</v>
      </c>
      <c r="S181" s="137">
        <v>0</v>
      </c>
      <c r="T181" s="138">
        <f>$S$181*$H$181</f>
        <v>0</v>
      </c>
      <c r="AR181" s="89" t="s">
        <v>157</v>
      </c>
      <c r="AT181" s="89" t="s">
        <v>153</v>
      </c>
      <c r="AU181" s="89" t="s">
        <v>80</v>
      </c>
      <c r="AY181" s="10" t="s">
        <v>149</v>
      </c>
      <c r="BE181" s="139">
        <f>IF($N$181="základní",$J$181,0)</f>
        <v>0</v>
      </c>
      <c r="BF181" s="139">
        <f>IF($N$181="snížená",$J$181,0)</f>
        <v>0</v>
      </c>
      <c r="BG181" s="139">
        <f>IF($N$181="zákl. přenesená",$J$181,0)</f>
        <v>0</v>
      </c>
      <c r="BH181" s="139">
        <f>IF($N$181="sníž. přenesená",$J$181,0)</f>
        <v>0</v>
      </c>
      <c r="BI181" s="139">
        <f>IF($N$181="nulová",$J$181,0)</f>
        <v>0</v>
      </c>
      <c r="BJ181" s="89" t="s">
        <v>22</v>
      </c>
      <c r="BK181" s="139">
        <f>ROUND($I$181*$H$181,2)</f>
        <v>0</v>
      </c>
      <c r="BL181" s="89" t="s">
        <v>157</v>
      </c>
      <c r="BM181" s="89" t="s">
        <v>284</v>
      </c>
    </row>
    <row r="182" spans="2:47" s="10" customFormat="1" ht="16.5" customHeight="1">
      <c r="B182" s="24"/>
      <c r="D182" s="140" t="s">
        <v>158</v>
      </c>
      <c r="F182" s="141" t="s">
        <v>442</v>
      </c>
      <c r="L182" s="24"/>
      <c r="M182" s="50"/>
      <c r="T182" s="51"/>
      <c r="AT182" s="10" t="s">
        <v>158</v>
      </c>
      <c r="AU182" s="10" t="s">
        <v>80</v>
      </c>
    </row>
    <row r="183" spans="2:47" s="10" customFormat="1" ht="30.75" customHeight="1">
      <c r="B183" s="24"/>
      <c r="D183" s="151" t="s">
        <v>348</v>
      </c>
      <c r="F183" s="152" t="s">
        <v>443</v>
      </c>
      <c r="L183" s="24"/>
      <c r="M183" s="50"/>
      <c r="T183" s="51"/>
      <c r="AT183" s="10" t="s">
        <v>348</v>
      </c>
      <c r="AU183" s="10" t="s">
        <v>80</v>
      </c>
    </row>
    <row r="184" spans="2:65" s="10" customFormat="1" ht="27" customHeight="1">
      <c r="B184" s="24"/>
      <c r="C184" s="129" t="s">
        <v>277</v>
      </c>
      <c r="D184" s="129" t="s">
        <v>153</v>
      </c>
      <c r="E184" s="130" t="s">
        <v>444</v>
      </c>
      <c r="F184" s="131" t="s">
        <v>445</v>
      </c>
      <c r="G184" s="132" t="s">
        <v>210</v>
      </c>
      <c r="H184" s="133">
        <v>1</v>
      </c>
      <c r="I184" s="156"/>
      <c r="J184" s="134">
        <f>ROUND($I$184*$H$184,2)</f>
        <v>0</v>
      </c>
      <c r="K184" s="131"/>
      <c r="L184" s="24"/>
      <c r="M184" s="135"/>
      <c r="N184" s="136" t="s">
        <v>43</v>
      </c>
      <c r="Q184" s="137">
        <v>0</v>
      </c>
      <c r="R184" s="137">
        <f>$Q$184*$H$184</f>
        <v>0</v>
      </c>
      <c r="S184" s="137">
        <v>0</v>
      </c>
      <c r="T184" s="138">
        <f>$S$184*$H$184</f>
        <v>0</v>
      </c>
      <c r="AR184" s="89" t="s">
        <v>157</v>
      </c>
      <c r="AT184" s="89" t="s">
        <v>153</v>
      </c>
      <c r="AU184" s="89" t="s">
        <v>80</v>
      </c>
      <c r="AY184" s="10" t="s">
        <v>149</v>
      </c>
      <c r="BE184" s="139">
        <f>IF($N$184="základní",$J$184,0)</f>
        <v>0</v>
      </c>
      <c r="BF184" s="139">
        <f>IF($N$184="snížená",$J$184,0)</f>
        <v>0</v>
      </c>
      <c r="BG184" s="139">
        <f>IF($N$184="zákl. přenesená",$J$184,0)</f>
        <v>0</v>
      </c>
      <c r="BH184" s="139">
        <f>IF($N$184="sníž. přenesená",$J$184,0)</f>
        <v>0</v>
      </c>
      <c r="BI184" s="139">
        <f>IF($N$184="nulová",$J$184,0)</f>
        <v>0</v>
      </c>
      <c r="BJ184" s="89" t="s">
        <v>22</v>
      </c>
      <c r="BK184" s="139">
        <f>ROUND($I$184*$H$184,2)</f>
        <v>0</v>
      </c>
      <c r="BL184" s="89" t="s">
        <v>157</v>
      </c>
      <c r="BM184" s="89" t="s">
        <v>288</v>
      </c>
    </row>
    <row r="185" spans="2:47" s="10" customFormat="1" ht="27" customHeight="1">
      <c r="B185" s="24"/>
      <c r="D185" s="140" t="s">
        <v>158</v>
      </c>
      <c r="F185" s="141" t="s">
        <v>445</v>
      </c>
      <c r="L185" s="24"/>
      <c r="M185" s="50"/>
      <c r="T185" s="51"/>
      <c r="AT185" s="10" t="s">
        <v>158</v>
      </c>
      <c r="AU185" s="10" t="s">
        <v>80</v>
      </c>
    </row>
    <row r="186" spans="2:65" s="10" customFormat="1" ht="15.75" customHeight="1">
      <c r="B186" s="24"/>
      <c r="C186" s="142" t="s">
        <v>281</v>
      </c>
      <c r="D186" s="142" t="s">
        <v>247</v>
      </c>
      <c r="E186" s="143" t="s">
        <v>446</v>
      </c>
      <c r="F186" s="144" t="s">
        <v>447</v>
      </c>
      <c r="G186" s="145" t="s">
        <v>205</v>
      </c>
      <c r="H186" s="146">
        <v>3</v>
      </c>
      <c r="I186" s="157"/>
      <c r="J186" s="147">
        <f>ROUND($I$186*$H$186,2)</f>
        <v>0</v>
      </c>
      <c r="K186" s="144"/>
      <c r="L186" s="148"/>
      <c r="M186" s="149"/>
      <c r="N186" s="150" t="s">
        <v>43</v>
      </c>
      <c r="Q186" s="137">
        <v>0.0018</v>
      </c>
      <c r="R186" s="137">
        <f>$Q$186*$H$186</f>
        <v>0.0054</v>
      </c>
      <c r="S186" s="137">
        <v>0</v>
      </c>
      <c r="T186" s="138">
        <f>$S$186*$H$186</f>
        <v>0</v>
      </c>
      <c r="AR186" s="89" t="s">
        <v>164</v>
      </c>
      <c r="AT186" s="89" t="s">
        <v>247</v>
      </c>
      <c r="AU186" s="89" t="s">
        <v>80</v>
      </c>
      <c r="AY186" s="10" t="s">
        <v>149</v>
      </c>
      <c r="BE186" s="139">
        <f>IF($N$186="základní",$J$186,0)</f>
        <v>0</v>
      </c>
      <c r="BF186" s="139">
        <f>IF($N$186="snížená",$J$186,0)</f>
        <v>0</v>
      </c>
      <c r="BG186" s="139">
        <f>IF($N$186="zákl. přenesená",$J$186,0)</f>
        <v>0</v>
      </c>
      <c r="BH186" s="139">
        <f>IF($N$186="sníž. přenesená",$J$186,0)</f>
        <v>0</v>
      </c>
      <c r="BI186" s="139">
        <f>IF($N$186="nulová",$J$186,0)</f>
        <v>0</v>
      </c>
      <c r="BJ186" s="89" t="s">
        <v>22</v>
      </c>
      <c r="BK186" s="139">
        <f>ROUND($I$186*$H$186,2)</f>
        <v>0</v>
      </c>
      <c r="BL186" s="89" t="s">
        <v>157</v>
      </c>
      <c r="BM186" s="89" t="s">
        <v>448</v>
      </c>
    </row>
    <row r="187" spans="2:47" s="10" customFormat="1" ht="16.5" customHeight="1">
      <c r="B187" s="24"/>
      <c r="D187" s="140" t="s">
        <v>158</v>
      </c>
      <c r="F187" s="141" t="s">
        <v>449</v>
      </c>
      <c r="L187" s="24"/>
      <c r="M187" s="50"/>
      <c r="T187" s="51"/>
      <c r="AT187" s="10" t="s">
        <v>158</v>
      </c>
      <c r="AU187" s="10" t="s">
        <v>80</v>
      </c>
    </row>
    <row r="188" spans="2:63" s="119" customFormat="1" ht="30.75" customHeight="1">
      <c r="B188" s="118"/>
      <c r="D188" s="120" t="s">
        <v>71</v>
      </c>
      <c r="E188" s="127" t="s">
        <v>450</v>
      </c>
      <c r="F188" s="127" t="s">
        <v>451</v>
      </c>
      <c r="J188" s="128">
        <f>$BK$188</f>
        <v>0</v>
      </c>
      <c r="L188" s="118"/>
      <c r="M188" s="123"/>
      <c r="P188" s="124">
        <f>SUM($P$189:$P$221)</f>
        <v>0</v>
      </c>
      <c r="R188" s="124">
        <f>SUM($R$189:$R$221)</f>
        <v>0.7151200000000001</v>
      </c>
      <c r="T188" s="125">
        <f>SUM($T$189:$T$221)</f>
        <v>0.295</v>
      </c>
      <c r="AR188" s="120" t="s">
        <v>22</v>
      </c>
      <c r="AT188" s="120" t="s">
        <v>71</v>
      </c>
      <c r="AU188" s="120" t="s">
        <v>22</v>
      </c>
      <c r="AY188" s="120" t="s">
        <v>149</v>
      </c>
      <c r="BK188" s="126">
        <f>SUM($BK$189:$BK$221)</f>
        <v>0</v>
      </c>
    </row>
    <row r="189" spans="2:65" s="10" customFormat="1" ht="15.75" customHeight="1">
      <c r="B189" s="24"/>
      <c r="C189" s="129" t="s">
        <v>264</v>
      </c>
      <c r="D189" s="129" t="s">
        <v>153</v>
      </c>
      <c r="E189" s="130" t="s">
        <v>452</v>
      </c>
      <c r="F189" s="131" t="s">
        <v>453</v>
      </c>
      <c r="G189" s="132" t="s">
        <v>156</v>
      </c>
      <c r="H189" s="133">
        <v>118</v>
      </c>
      <c r="I189" s="156"/>
      <c r="J189" s="134">
        <f>ROUND($I$189*$H$189,2)</f>
        <v>0</v>
      </c>
      <c r="K189" s="131"/>
      <c r="L189" s="24"/>
      <c r="M189" s="135"/>
      <c r="N189" s="136" t="s">
        <v>43</v>
      </c>
      <c r="Q189" s="137">
        <v>0</v>
      </c>
      <c r="R189" s="137">
        <f>$Q$189*$H$189</f>
        <v>0</v>
      </c>
      <c r="S189" s="137">
        <v>0</v>
      </c>
      <c r="T189" s="138">
        <f>$S$189*$H$189</f>
        <v>0</v>
      </c>
      <c r="AR189" s="89" t="s">
        <v>157</v>
      </c>
      <c r="AT189" s="89" t="s">
        <v>153</v>
      </c>
      <c r="AU189" s="89" t="s">
        <v>80</v>
      </c>
      <c r="AY189" s="10" t="s">
        <v>149</v>
      </c>
      <c r="BE189" s="139">
        <f>IF($N$189="základní",$J$189,0)</f>
        <v>0</v>
      </c>
      <c r="BF189" s="139">
        <f>IF($N$189="snížená",$J$189,0)</f>
        <v>0</v>
      </c>
      <c r="BG189" s="139">
        <f>IF($N$189="zákl. přenesená",$J$189,0)</f>
        <v>0</v>
      </c>
      <c r="BH189" s="139">
        <f>IF($N$189="sníž. přenesená",$J$189,0)</f>
        <v>0</v>
      </c>
      <c r="BI189" s="139">
        <f>IF($N$189="nulová",$J$189,0)</f>
        <v>0</v>
      </c>
      <c r="BJ189" s="89" t="s">
        <v>22</v>
      </c>
      <c r="BK189" s="139">
        <f>ROUND($I$189*$H$189,2)</f>
        <v>0</v>
      </c>
      <c r="BL189" s="89" t="s">
        <v>157</v>
      </c>
      <c r="BM189" s="89" t="s">
        <v>277</v>
      </c>
    </row>
    <row r="190" spans="2:47" s="10" customFormat="1" ht="16.5" customHeight="1">
      <c r="B190" s="24"/>
      <c r="D190" s="140" t="s">
        <v>158</v>
      </c>
      <c r="F190" s="141" t="s">
        <v>454</v>
      </c>
      <c r="L190" s="24"/>
      <c r="M190" s="50"/>
      <c r="T190" s="51"/>
      <c r="AT190" s="10" t="s">
        <v>158</v>
      </c>
      <c r="AU190" s="10" t="s">
        <v>80</v>
      </c>
    </row>
    <row r="191" spans="2:65" s="10" customFormat="1" ht="15.75" customHeight="1">
      <c r="B191" s="24"/>
      <c r="C191" s="129" t="s">
        <v>455</v>
      </c>
      <c r="D191" s="129" t="s">
        <v>153</v>
      </c>
      <c r="E191" s="130" t="s">
        <v>456</v>
      </c>
      <c r="F191" s="131" t="s">
        <v>457</v>
      </c>
      <c r="G191" s="132" t="s">
        <v>156</v>
      </c>
      <c r="H191" s="133">
        <v>118</v>
      </c>
      <c r="I191" s="156"/>
      <c r="J191" s="134">
        <f>ROUND($I$191*$H$191,2)</f>
        <v>0</v>
      </c>
      <c r="K191" s="131"/>
      <c r="L191" s="24"/>
      <c r="M191" s="135"/>
      <c r="N191" s="136" t="s">
        <v>43</v>
      </c>
      <c r="Q191" s="137">
        <v>0</v>
      </c>
      <c r="R191" s="137">
        <f>$Q$191*$H$191</f>
        <v>0</v>
      </c>
      <c r="S191" s="137">
        <v>0</v>
      </c>
      <c r="T191" s="138">
        <f>$S$191*$H$191</f>
        <v>0</v>
      </c>
      <c r="AR191" s="89" t="s">
        <v>157</v>
      </c>
      <c r="AT191" s="89" t="s">
        <v>153</v>
      </c>
      <c r="AU191" s="89" t="s">
        <v>80</v>
      </c>
      <c r="AY191" s="10" t="s">
        <v>149</v>
      </c>
      <c r="BE191" s="139">
        <f>IF($N$191="základní",$J$191,0)</f>
        <v>0</v>
      </c>
      <c r="BF191" s="139">
        <f>IF($N$191="snížená",$J$191,0)</f>
        <v>0</v>
      </c>
      <c r="BG191" s="139">
        <f>IF($N$191="zákl. přenesená",$J$191,0)</f>
        <v>0</v>
      </c>
      <c r="BH191" s="139">
        <f>IF($N$191="sníž. přenesená",$J$191,0)</f>
        <v>0</v>
      </c>
      <c r="BI191" s="139">
        <f>IF($N$191="nulová",$J$191,0)</f>
        <v>0</v>
      </c>
      <c r="BJ191" s="89" t="s">
        <v>22</v>
      </c>
      <c r="BK191" s="139">
        <f>ROUND($I$191*$H$191,2)</f>
        <v>0</v>
      </c>
      <c r="BL191" s="89" t="s">
        <v>157</v>
      </c>
      <c r="BM191" s="89" t="s">
        <v>458</v>
      </c>
    </row>
    <row r="192" spans="2:47" s="10" customFormat="1" ht="16.5" customHeight="1">
      <c r="B192" s="24"/>
      <c r="D192" s="140" t="s">
        <v>158</v>
      </c>
      <c r="F192" s="141" t="s">
        <v>457</v>
      </c>
      <c r="L192" s="24"/>
      <c r="M192" s="50"/>
      <c r="T192" s="51"/>
      <c r="AT192" s="10" t="s">
        <v>158</v>
      </c>
      <c r="AU192" s="10" t="s">
        <v>80</v>
      </c>
    </row>
    <row r="193" spans="2:65" s="10" customFormat="1" ht="15.75" customHeight="1">
      <c r="B193" s="24"/>
      <c r="C193" s="129" t="s">
        <v>268</v>
      </c>
      <c r="D193" s="129" t="s">
        <v>153</v>
      </c>
      <c r="E193" s="130" t="s">
        <v>459</v>
      </c>
      <c r="F193" s="131" t="s">
        <v>460</v>
      </c>
      <c r="G193" s="132" t="s">
        <v>156</v>
      </c>
      <c r="H193" s="133">
        <v>118</v>
      </c>
      <c r="I193" s="156"/>
      <c r="J193" s="134">
        <f>ROUND($I$193*$H$193,2)</f>
        <v>0</v>
      </c>
      <c r="K193" s="131"/>
      <c r="L193" s="24"/>
      <c r="M193" s="135"/>
      <c r="N193" s="136" t="s">
        <v>43</v>
      </c>
      <c r="Q193" s="137">
        <v>0</v>
      </c>
      <c r="R193" s="137">
        <f>$Q$193*$H$193</f>
        <v>0</v>
      </c>
      <c r="S193" s="137">
        <v>0</v>
      </c>
      <c r="T193" s="138">
        <f>$S$193*$H$193</f>
        <v>0</v>
      </c>
      <c r="AR193" s="89" t="s">
        <v>157</v>
      </c>
      <c r="AT193" s="89" t="s">
        <v>153</v>
      </c>
      <c r="AU193" s="89" t="s">
        <v>80</v>
      </c>
      <c r="AY193" s="10" t="s">
        <v>149</v>
      </c>
      <c r="BE193" s="139">
        <f>IF($N$193="základní",$J$193,0)</f>
        <v>0</v>
      </c>
      <c r="BF193" s="139">
        <f>IF($N$193="snížená",$J$193,0)</f>
        <v>0</v>
      </c>
      <c r="BG193" s="139">
        <f>IF($N$193="zákl. přenesená",$J$193,0)</f>
        <v>0</v>
      </c>
      <c r="BH193" s="139">
        <f>IF($N$193="sníž. přenesená",$J$193,0)</f>
        <v>0</v>
      </c>
      <c r="BI193" s="139">
        <f>IF($N$193="nulová",$J$193,0)</f>
        <v>0</v>
      </c>
      <c r="BJ193" s="89" t="s">
        <v>22</v>
      </c>
      <c r="BK193" s="139">
        <f>ROUND($I$193*$H$193,2)</f>
        <v>0</v>
      </c>
      <c r="BL193" s="89" t="s">
        <v>157</v>
      </c>
      <c r="BM193" s="89" t="s">
        <v>264</v>
      </c>
    </row>
    <row r="194" spans="2:47" s="10" customFormat="1" ht="16.5" customHeight="1">
      <c r="B194" s="24"/>
      <c r="D194" s="140" t="s">
        <v>158</v>
      </c>
      <c r="F194" s="141" t="s">
        <v>461</v>
      </c>
      <c r="L194" s="24"/>
      <c r="M194" s="50"/>
      <c r="T194" s="51"/>
      <c r="AT194" s="10" t="s">
        <v>158</v>
      </c>
      <c r="AU194" s="10" t="s">
        <v>80</v>
      </c>
    </row>
    <row r="195" spans="2:47" s="10" customFormat="1" ht="30.75" customHeight="1">
      <c r="B195" s="24"/>
      <c r="D195" s="151" t="s">
        <v>348</v>
      </c>
      <c r="F195" s="152" t="s">
        <v>462</v>
      </c>
      <c r="L195" s="24"/>
      <c r="M195" s="50"/>
      <c r="T195" s="51"/>
      <c r="AT195" s="10" t="s">
        <v>348</v>
      </c>
      <c r="AU195" s="10" t="s">
        <v>80</v>
      </c>
    </row>
    <row r="196" spans="2:65" s="10" customFormat="1" ht="15.75" customHeight="1">
      <c r="B196" s="24"/>
      <c r="C196" s="129" t="s">
        <v>169</v>
      </c>
      <c r="D196" s="129" t="s">
        <v>153</v>
      </c>
      <c r="E196" s="130" t="s">
        <v>463</v>
      </c>
      <c r="F196" s="131" t="s">
        <v>464</v>
      </c>
      <c r="G196" s="132" t="s">
        <v>156</v>
      </c>
      <c r="H196" s="133">
        <v>118</v>
      </c>
      <c r="I196" s="156"/>
      <c r="J196" s="134">
        <f>ROUND($I$196*$H$196,2)</f>
        <v>0</v>
      </c>
      <c r="K196" s="131"/>
      <c r="L196" s="24"/>
      <c r="M196" s="135"/>
      <c r="N196" s="136" t="s">
        <v>43</v>
      </c>
      <c r="Q196" s="137">
        <v>0</v>
      </c>
      <c r="R196" s="137">
        <f>$Q$196*$H$196</f>
        <v>0</v>
      </c>
      <c r="S196" s="137">
        <v>0</v>
      </c>
      <c r="T196" s="138">
        <f>$S$196*$H$196</f>
        <v>0</v>
      </c>
      <c r="AR196" s="89" t="s">
        <v>157</v>
      </c>
      <c r="AT196" s="89" t="s">
        <v>153</v>
      </c>
      <c r="AU196" s="89" t="s">
        <v>80</v>
      </c>
      <c r="AY196" s="10" t="s">
        <v>149</v>
      </c>
      <c r="BE196" s="139">
        <f>IF($N$196="základní",$J$196,0)</f>
        <v>0</v>
      </c>
      <c r="BF196" s="139">
        <f>IF($N$196="snížená",$J$196,0)</f>
        <v>0</v>
      </c>
      <c r="BG196" s="139">
        <f>IF($N$196="zákl. přenesená",$J$196,0)</f>
        <v>0</v>
      </c>
      <c r="BH196" s="139">
        <f>IF($N$196="sníž. přenesená",$J$196,0)</f>
        <v>0</v>
      </c>
      <c r="BI196" s="139">
        <f>IF($N$196="nulová",$J$196,0)</f>
        <v>0</v>
      </c>
      <c r="BJ196" s="89" t="s">
        <v>22</v>
      </c>
      <c r="BK196" s="139">
        <f>ROUND($I$196*$H$196,2)</f>
        <v>0</v>
      </c>
      <c r="BL196" s="89" t="s">
        <v>157</v>
      </c>
      <c r="BM196" s="89" t="s">
        <v>268</v>
      </c>
    </row>
    <row r="197" spans="2:47" s="10" customFormat="1" ht="16.5" customHeight="1">
      <c r="B197" s="24"/>
      <c r="D197" s="140" t="s">
        <v>158</v>
      </c>
      <c r="F197" s="141" t="s">
        <v>465</v>
      </c>
      <c r="L197" s="24"/>
      <c r="M197" s="50"/>
      <c r="T197" s="51"/>
      <c r="AT197" s="10" t="s">
        <v>158</v>
      </c>
      <c r="AU197" s="10" t="s">
        <v>80</v>
      </c>
    </row>
    <row r="198" spans="2:47" s="10" customFormat="1" ht="30.75" customHeight="1">
      <c r="B198" s="24"/>
      <c r="D198" s="151" t="s">
        <v>348</v>
      </c>
      <c r="F198" s="152" t="s">
        <v>462</v>
      </c>
      <c r="L198" s="24"/>
      <c r="M198" s="50"/>
      <c r="T198" s="51"/>
      <c r="AT198" s="10" t="s">
        <v>348</v>
      </c>
      <c r="AU198" s="10" t="s">
        <v>80</v>
      </c>
    </row>
    <row r="199" spans="2:65" s="10" customFormat="1" ht="15.75" customHeight="1">
      <c r="B199" s="24"/>
      <c r="C199" s="129" t="s">
        <v>296</v>
      </c>
      <c r="D199" s="129" t="s">
        <v>153</v>
      </c>
      <c r="E199" s="130" t="s">
        <v>466</v>
      </c>
      <c r="F199" s="131" t="s">
        <v>467</v>
      </c>
      <c r="G199" s="132" t="s">
        <v>156</v>
      </c>
      <c r="H199" s="133">
        <v>118</v>
      </c>
      <c r="I199" s="156"/>
      <c r="J199" s="134">
        <f>ROUND($I$199*$H$199,2)</f>
        <v>0</v>
      </c>
      <c r="K199" s="131"/>
      <c r="L199" s="24"/>
      <c r="M199" s="135"/>
      <c r="N199" s="136" t="s">
        <v>43</v>
      </c>
      <c r="Q199" s="137">
        <v>0.00578</v>
      </c>
      <c r="R199" s="137">
        <f>$Q$199*$H$199</f>
        <v>0.6820400000000001</v>
      </c>
      <c r="S199" s="137">
        <v>0</v>
      </c>
      <c r="T199" s="138">
        <f>$S$199*$H$199</f>
        <v>0</v>
      </c>
      <c r="AR199" s="89" t="s">
        <v>157</v>
      </c>
      <c r="AT199" s="89" t="s">
        <v>153</v>
      </c>
      <c r="AU199" s="89" t="s">
        <v>80</v>
      </c>
      <c r="AY199" s="10" t="s">
        <v>149</v>
      </c>
      <c r="BE199" s="139">
        <f>IF($N$199="základní",$J$199,0)</f>
        <v>0</v>
      </c>
      <c r="BF199" s="139">
        <f>IF($N$199="snížená",$J$199,0)</f>
        <v>0</v>
      </c>
      <c r="BG199" s="139">
        <f>IF($N$199="zákl. přenesená",$J$199,0)</f>
        <v>0</v>
      </c>
      <c r="BH199" s="139">
        <f>IF($N$199="sníž. přenesená",$J$199,0)</f>
        <v>0</v>
      </c>
      <c r="BI199" s="139">
        <f>IF($N$199="nulová",$J$199,0)</f>
        <v>0</v>
      </c>
      <c r="BJ199" s="89" t="s">
        <v>22</v>
      </c>
      <c r="BK199" s="139">
        <f>ROUND($I$199*$H$199,2)</f>
        <v>0</v>
      </c>
      <c r="BL199" s="89" t="s">
        <v>157</v>
      </c>
      <c r="BM199" s="89" t="s">
        <v>169</v>
      </c>
    </row>
    <row r="200" spans="2:47" s="10" customFormat="1" ht="16.5" customHeight="1">
      <c r="B200" s="24"/>
      <c r="D200" s="140" t="s">
        <v>158</v>
      </c>
      <c r="F200" s="141" t="s">
        <v>468</v>
      </c>
      <c r="L200" s="24"/>
      <c r="M200" s="50"/>
      <c r="T200" s="51"/>
      <c r="AT200" s="10" t="s">
        <v>158</v>
      </c>
      <c r="AU200" s="10" t="s">
        <v>80</v>
      </c>
    </row>
    <row r="201" spans="2:47" s="10" customFormat="1" ht="30.75" customHeight="1">
      <c r="B201" s="24"/>
      <c r="D201" s="151" t="s">
        <v>348</v>
      </c>
      <c r="F201" s="152" t="s">
        <v>469</v>
      </c>
      <c r="L201" s="24"/>
      <c r="M201" s="50"/>
      <c r="T201" s="51"/>
      <c r="AT201" s="10" t="s">
        <v>348</v>
      </c>
      <c r="AU201" s="10" t="s">
        <v>80</v>
      </c>
    </row>
    <row r="202" spans="2:65" s="10" customFormat="1" ht="15.75" customHeight="1">
      <c r="B202" s="24"/>
      <c r="C202" s="129" t="s">
        <v>316</v>
      </c>
      <c r="D202" s="129" t="s">
        <v>153</v>
      </c>
      <c r="E202" s="130" t="s">
        <v>470</v>
      </c>
      <c r="F202" s="131" t="s">
        <v>471</v>
      </c>
      <c r="G202" s="132" t="s">
        <v>156</v>
      </c>
      <c r="H202" s="133">
        <v>118</v>
      </c>
      <c r="I202" s="156"/>
      <c r="J202" s="134">
        <f>ROUND($I$202*$H$202,2)</f>
        <v>0</v>
      </c>
      <c r="K202" s="131"/>
      <c r="L202" s="24"/>
      <c r="M202" s="135"/>
      <c r="N202" s="136" t="s">
        <v>43</v>
      </c>
      <c r="Q202" s="137">
        <v>0</v>
      </c>
      <c r="R202" s="137">
        <f>$Q$202*$H$202</f>
        <v>0</v>
      </c>
      <c r="S202" s="137">
        <v>0.0025</v>
      </c>
      <c r="T202" s="138">
        <f>$S$202*$H$202</f>
        <v>0.295</v>
      </c>
      <c r="AR202" s="89" t="s">
        <v>157</v>
      </c>
      <c r="AT202" s="89" t="s">
        <v>153</v>
      </c>
      <c r="AU202" s="89" t="s">
        <v>80</v>
      </c>
      <c r="AY202" s="10" t="s">
        <v>149</v>
      </c>
      <c r="BE202" s="139">
        <f>IF($N$202="základní",$J$202,0)</f>
        <v>0</v>
      </c>
      <c r="BF202" s="139">
        <f>IF($N$202="snížená",$J$202,0)</f>
        <v>0</v>
      </c>
      <c r="BG202" s="139">
        <f>IF($N$202="zákl. přenesená",$J$202,0)</f>
        <v>0</v>
      </c>
      <c r="BH202" s="139">
        <f>IF($N$202="sníž. přenesená",$J$202,0)</f>
        <v>0</v>
      </c>
      <c r="BI202" s="139">
        <f>IF($N$202="nulová",$J$202,0)</f>
        <v>0</v>
      </c>
      <c r="BJ202" s="89" t="s">
        <v>22</v>
      </c>
      <c r="BK202" s="139">
        <f>ROUND($I$202*$H$202,2)</f>
        <v>0</v>
      </c>
      <c r="BL202" s="89" t="s">
        <v>157</v>
      </c>
      <c r="BM202" s="89" t="s">
        <v>296</v>
      </c>
    </row>
    <row r="203" spans="2:47" s="10" customFormat="1" ht="16.5" customHeight="1">
      <c r="B203" s="24"/>
      <c r="D203" s="140" t="s">
        <v>158</v>
      </c>
      <c r="F203" s="141" t="s">
        <v>472</v>
      </c>
      <c r="L203" s="24"/>
      <c r="M203" s="50"/>
      <c r="T203" s="51"/>
      <c r="AT203" s="10" t="s">
        <v>158</v>
      </c>
      <c r="AU203" s="10" t="s">
        <v>80</v>
      </c>
    </row>
    <row r="204" spans="2:65" s="10" customFormat="1" ht="15.75" customHeight="1">
      <c r="B204" s="24"/>
      <c r="C204" s="129" t="s">
        <v>301</v>
      </c>
      <c r="D204" s="129" t="s">
        <v>153</v>
      </c>
      <c r="E204" s="130" t="s">
        <v>473</v>
      </c>
      <c r="F204" s="131" t="s">
        <v>474</v>
      </c>
      <c r="G204" s="132" t="s">
        <v>156</v>
      </c>
      <c r="H204" s="133">
        <v>118</v>
      </c>
      <c r="I204" s="156"/>
      <c r="J204" s="134">
        <f>ROUND($I$204*$H$204,2)</f>
        <v>0</v>
      </c>
      <c r="K204" s="131"/>
      <c r="L204" s="24"/>
      <c r="M204" s="135"/>
      <c r="N204" s="136" t="s">
        <v>43</v>
      </c>
      <c r="Q204" s="137">
        <v>0.00027</v>
      </c>
      <c r="R204" s="137">
        <f>$Q$204*$H$204</f>
        <v>0.03186</v>
      </c>
      <c r="S204" s="137">
        <v>0</v>
      </c>
      <c r="T204" s="138">
        <f>$S$204*$H$204</f>
        <v>0</v>
      </c>
      <c r="AR204" s="89" t="s">
        <v>157</v>
      </c>
      <c r="AT204" s="89" t="s">
        <v>153</v>
      </c>
      <c r="AU204" s="89" t="s">
        <v>80</v>
      </c>
      <c r="AY204" s="10" t="s">
        <v>149</v>
      </c>
      <c r="BE204" s="139">
        <f>IF($N$204="základní",$J$204,0)</f>
        <v>0</v>
      </c>
      <c r="BF204" s="139">
        <f>IF($N$204="snížená",$J$204,0)</f>
        <v>0</v>
      </c>
      <c r="BG204" s="139">
        <f>IF($N$204="zákl. přenesená",$J$204,0)</f>
        <v>0</v>
      </c>
      <c r="BH204" s="139">
        <f>IF($N$204="sníž. přenesená",$J$204,0)</f>
        <v>0</v>
      </c>
      <c r="BI204" s="139">
        <f>IF($N$204="nulová",$J$204,0)</f>
        <v>0</v>
      </c>
      <c r="BJ204" s="89" t="s">
        <v>22</v>
      </c>
      <c r="BK204" s="139">
        <f>ROUND($I$204*$H$204,2)</f>
        <v>0</v>
      </c>
      <c r="BL204" s="89" t="s">
        <v>157</v>
      </c>
      <c r="BM204" s="89" t="s">
        <v>316</v>
      </c>
    </row>
    <row r="205" spans="2:47" s="10" customFormat="1" ht="16.5" customHeight="1">
      <c r="B205" s="24"/>
      <c r="D205" s="140" t="s">
        <v>158</v>
      </c>
      <c r="F205" s="141" t="s">
        <v>475</v>
      </c>
      <c r="L205" s="24"/>
      <c r="M205" s="50"/>
      <c r="T205" s="51"/>
      <c r="AT205" s="10" t="s">
        <v>158</v>
      </c>
      <c r="AU205" s="10" t="s">
        <v>80</v>
      </c>
    </row>
    <row r="206" spans="2:65" s="10" customFormat="1" ht="39" customHeight="1">
      <c r="B206" s="24"/>
      <c r="C206" s="129" t="s">
        <v>194</v>
      </c>
      <c r="D206" s="129" t="s">
        <v>153</v>
      </c>
      <c r="E206" s="130" t="s">
        <v>476</v>
      </c>
      <c r="F206" s="131" t="s">
        <v>477</v>
      </c>
      <c r="G206" s="132" t="s">
        <v>156</v>
      </c>
      <c r="H206" s="133">
        <v>118</v>
      </c>
      <c r="I206" s="156"/>
      <c r="J206" s="134">
        <f>ROUND($I$206*$H$206,2)</f>
        <v>0</v>
      </c>
      <c r="K206" s="131"/>
      <c r="L206" s="24"/>
      <c r="M206" s="135"/>
      <c r="N206" s="136" t="s">
        <v>43</v>
      </c>
      <c r="Q206" s="137">
        <v>0</v>
      </c>
      <c r="R206" s="137">
        <f>$Q$206*$H$206</f>
        <v>0</v>
      </c>
      <c r="S206" s="137">
        <v>0</v>
      </c>
      <c r="T206" s="138">
        <f>$S$206*$H$206</f>
        <v>0</v>
      </c>
      <c r="AR206" s="89" t="s">
        <v>157</v>
      </c>
      <c r="AT206" s="89" t="s">
        <v>153</v>
      </c>
      <c r="AU206" s="89" t="s">
        <v>80</v>
      </c>
      <c r="AY206" s="10" t="s">
        <v>149</v>
      </c>
      <c r="BE206" s="139">
        <f>IF($N$206="základní",$J$206,0)</f>
        <v>0</v>
      </c>
      <c r="BF206" s="139">
        <f>IF($N$206="snížená",$J$206,0)</f>
        <v>0</v>
      </c>
      <c r="BG206" s="139">
        <f>IF($N$206="zákl. přenesená",$J$206,0)</f>
        <v>0</v>
      </c>
      <c r="BH206" s="139">
        <f>IF($N$206="sníž. přenesená",$J$206,0)</f>
        <v>0</v>
      </c>
      <c r="BI206" s="139">
        <f>IF($N$206="nulová",$J$206,0)</f>
        <v>0</v>
      </c>
      <c r="BJ206" s="89" t="s">
        <v>22</v>
      </c>
      <c r="BK206" s="139">
        <f>ROUND($I$206*$H$206,2)</f>
        <v>0</v>
      </c>
      <c r="BL206" s="89" t="s">
        <v>157</v>
      </c>
      <c r="BM206" s="89" t="s">
        <v>301</v>
      </c>
    </row>
    <row r="207" spans="2:47" s="10" customFormat="1" ht="62.25" customHeight="1">
      <c r="B207" s="24"/>
      <c r="D207" s="140" t="s">
        <v>158</v>
      </c>
      <c r="F207" s="141" t="s">
        <v>478</v>
      </c>
      <c r="L207" s="24"/>
      <c r="M207" s="50"/>
      <c r="T207" s="51"/>
      <c r="AT207" s="10" t="s">
        <v>158</v>
      </c>
      <c r="AU207" s="10" t="s">
        <v>80</v>
      </c>
    </row>
    <row r="208" spans="2:65" s="10" customFormat="1" ht="15.75" customHeight="1">
      <c r="B208" s="24"/>
      <c r="C208" s="129" t="s">
        <v>175</v>
      </c>
      <c r="D208" s="129" t="s">
        <v>153</v>
      </c>
      <c r="E208" s="130" t="s">
        <v>479</v>
      </c>
      <c r="F208" s="131" t="s">
        <v>480</v>
      </c>
      <c r="G208" s="132" t="s">
        <v>291</v>
      </c>
      <c r="H208" s="133">
        <v>40</v>
      </c>
      <c r="I208" s="156"/>
      <c r="J208" s="134">
        <f>ROUND($I$208*$H$208,2)</f>
        <v>0</v>
      </c>
      <c r="K208" s="131"/>
      <c r="L208" s="24"/>
      <c r="M208" s="135"/>
      <c r="N208" s="136" t="s">
        <v>43</v>
      </c>
      <c r="Q208" s="137">
        <v>0</v>
      </c>
      <c r="R208" s="137">
        <f>$Q$208*$H$208</f>
        <v>0</v>
      </c>
      <c r="S208" s="137">
        <v>0</v>
      </c>
      <c r="T208" s="138">
        <f>$S$208*$H$208</f>
        <v>0</v>
      </c>
      <c r="AR208" s="89" t="s">
        <v>157</v>
      </c>
      <c r="AT208" s="89" t="s">
        <v>153</v>
      </c>
      <c r="AU208" s="89" t="s">
        <v>80</v>
      </c>
      <c r="AY208" s="10" t="s">
        <v>149</v>
      </c>
      <c r="BE208" s="139">
        <f>IF($N$208="základní",$J$208,0)</f>
        <v>0</v>
      </c>
      <c r="BF208" s="139">
        <f>IF($N$208="snížená",$J$208,0)</f>
        <v>0</v>
      </c>
      <c r="BG208" s="139">
        <f>IF($N$208="zákl. přenesená",$J$208,0)</f>
        <v>0</v>
      </c>
      <c r="BH208" s="139">
        <f>IF($N$208="sníž. přenesená",$J$208,0)</f>
        <v>0</v>
      </c>
      <c r="BI208" s="139">
        <f>IF($N$208="nulová",$J$208,0)</f>
        <v>0</v>
      </c>
      <c r="BJ208" s="89" t="s">
        <v>22</v>
      </c>
      <c r="BK208" s="139">
        <f>ROUND($I$208*$H$208,2)</f>
        <v>0</v>
      </c>
      <c r="BL208" s="89" t="s">
        <v>157</v>
      </c>
      <c r="BM208" s="89" t="s">
        <v>194</v>
      </c>
    </row>
    <row r="209" spans="2:47" s="10" customFormat="1" ht="16.5" customHeight="1">
      <c r="B209" s="24"/>
      <c r="D209" s="140" t="s">
        <v>158</v>
      </c>
      <c r="F209" s="141" t="s">
        <v>481</v>
      </c>
      <c r="L209" s="24"/>
      <c r="M209" s="50"/>
      <c r="T209" s="51"/>
      <c r="AT209" s="10" t="s">
        <v>158</v>
      </c>
      <c r="AU209" s="10" t="s">
        <v>80</v>
      </c>
    </row>
    <row r="210" spans="2:65" s="10" customFormat="1" ht="15.75" customHeight="1">
      <c r="B210" s="24"/>
      <c r="C210" s="129" t="s">
        <v>179</v>
      </c>
      <c r="D210" s="129" t="s">
        <v>153</v>
      </c>
      <c r="E210" s="130" t="s">
        <v>482</v>
      </c>
      <c r="F210" s="131" t="s">
        <v>483</v>
      </c>
      <c r="G210" s="132" t="s">
        <v>291</v>
      </c>
      <c r="H210" s="133">
        <v>61</v>
      </c>
      <c r="I210" s="156"/>
      <c r="J210" s="134">
        <f>ROUND($I$210*$H$210,2)</f>
        <v>0</v>
      </c>
      <c r="K210" s="131"/>
      <c r="L210" s="24"/>
      <c r="M210" s="135"/>
      <c r="N210" s="136" t="s">
        <v>43</v>
      </c>
      <c r="Q210" s="137">
        <v>0</v>
      </c>
      <c r="R210" s="137">
        <f>$Q$210*$H$210</f>
        <v>0</v>
      </c>
      <c r="S210" s="137">
        <v>0</v>
      </c>
      <c r="T210" s="138">
        <f>$S$210*$H$210</f>
        <v>0</v>
      </c>
      <c r="AR210" s="89" t="s">
        <v>157</v>
      </c>
      <c r="AT210" s="89" t="s">
        <v>153</v>
      </c>
      <c r="AU210" s="89" t="s">
        <v>80</v>
      </c>
      <c r="AY210" s="10" t="s">
        <v>149</v>
      </c>
      <c r="BE210" s="139">
        <f>IF($N$210="základní",$J$210,0)</f>
        <v>0</v>
      </c>
      <c r="BF210" s="139">
        <f>IF($N$210="snížená",$J$210,0)</f>
        <v>0</v>
      </c>
      <c r="BG210" s="139">
        <f>IF($N$210="zákl. přenesená",$J$210,0)</f>
        <v>0</v>
      </c>
      <c r="BH210" s="139">
        <f>IF($N$210="sníž. přenesená",$J$210,0)</f>
        <v>0</v>
      </c>
      <c r="BI210" s="139">
        <f>IF($N$210="nulová",$J$210,0)</f>
        <v>0</v>
      </c>
      <c r="BJ210" s="89" t="s">
        <v>22</v>
      </c>
      <c r="BK210" s="139">
        <f>ROUND($I$210*$H$210,2)</f>
        <v>0</v>
      </c>
      <c r="BL210" s="89" t="s">
        <v>157</v>
      </c>
      <c r="BM210" s="89" t="s">
        <v>175</v>
      </c>
    </row>
    <row r="211" spans="2:47" s="10" customFormat="1" ht="16.5" customHeight="1">
      <c r="B211" s="24"/>
      <c r="D211" s="140" t="s">
        <v>158</v>
      </c>
      <c r="F211" s="141" t="s">
        <v>484</v>
      </c>
      <c r="L211" s="24"/>
      <c r="M211" s="50"/>
      <c r="T211" s="51"/>
      <c r="AT211" s="10" t="s">
        <v>158</v>
      </c>
      <c r="AU211" s="10" t="s">
        <v>80</v>
      </c>
    </row>
    <row r="212" spans="2:65" s="10" customFormat="1" ht="27" customHeight="1">
      <c r="B212" s="24"/>
      <c r="C212" s="129" t="s">
        <v>183</v>
      </c>
      <c r="D212" s="129" t="s">
        <v>153</v>
      </c>
      <c r="E212" s="130" t="s">
        <v>485</v>
      </c>
      <c r="F212" s="131" t="s">
        <v>486</v>
      </c>
      <c r="G212" s="132" t="s">
        <v>205</v>
      </c>
      <c r="H212" s="133">
        <v>25</v>
      </c>
      <c r="I212" s="156"/>
      <c r="J212" s="134">
        <f>ROUND($I$212*$H$212,2)</f>
        <v>0</v>
      </c>
      <c r="K212" s="131"/>
      <c r="L212" s="24"/>
      <c r="M212" s="135"/>
      <c r="N212" s="136" t="s">
        <v>43</v>
      </c>
      <c r="Q212" s="137">
        <v>0</v>
      </c>
      <c r="R212" s="137">
        <f>$Q$212*$H$212</f>
        <v>0</v>
      </c>
      <c r="S212" s="137">
        <v>0</v>
      </c>
      <c r="T212" s="138">
        <f>$S$212*$H$212</f>
        <v>0</v>
      </c>
      <c r="AR212" s="89" t="s">
        <v>157</v>
      </c>
      <c r="AT212" s="89" t="s">
        <v>153</v>
      </c>
      <c r="AU212" s="89" t="s">
        <v>80</v>
      </c>
      <c r="AY212" s="10" t="s">
        <v>149</v>
      </c>
      <c r="BE212" s="139">
        <f>IF($N$212="základní",$J$212,0)</f>
        <v>0</v>
      </c>
      <c r="BF212" s="139">
        <f>IF($N$212="snížená",$J$212,0)</f>
        <v>0</v>
      </c>
      <c r="BG212" s="139">
        <f>IF($N$212="zákl. přenesená",$J$212,0)</f>
        <v>0</v>
      </c>
      <c r="BH212" s="139">
        <f>IF($N$212="sníž. přenesená",$J$212,0)</f>
        <v>0</v>
      </c>
      <c r="BI212" s="139">
        <f>IF($N$212="nulová",$J$212,0)</f>
        <v>0</v>
      </c>
      <c r="BJ212" s="89" t="s">
        <v>22</v>
      </c>
      <c r="BK212" s="139">
        <f>ROUND($I$212*$H$212,2)</f>
        <v>0</v>
      </c>
      <c r="BL212" s="89" t="s">
        <v>157</v>
      </c>
      <c r="BM212" s="89" t="s">
        <v>179</v>
      </c>
    </row>
    <row r="213" spans="2:47" s="10" customFormat="1" ht="27" customHeight="1">
      <c r="B213" s="24"/>
      <c r="D213" s="140" t="s">
        <v>158</v>
      </c>
      <c r="F213" s="141" t="s">
        <v>486</v>
      </c>
      <c r="L213" s="24"/>
      <c r="M213" s="50"/>
      <c r="T213" s="51"/>
      <c r="AT213" s="10" t="s">
        <v>158</v>
      </c>
      <c r="AU213" s="10" t="s">
        <v>80</v>
      </c>
    </row>
    <row r="214" spans="2:65" s="10" customFormat="1" ht="15.75" customHeight="1">
      <c r="B214" s="24"/>
      <c r="C214" s="129" t="s">
        <v>189</v>
      </c>
      <c r="D214" s="129" t="s">
        <v>153</v>
      </c>
      <c r="E214" s="130" t="s">
        <v>487</v>
      </c>
      <c r="F214" s="131" t="s">
        <v>488</v>
      </c>
      <c r="G214" s="132" t="s">
        <v>291</v>
      </c>
      <c r="H214" s="133">
        <v>61</v>
      </c>
      <c r="I214" s="156"/>
      <c r="J214" s="134">
        <f>ROUND($I$214*$H$214,2)</f>
        <v>0</v>
      </c>
      <c r="K214" s="131"/>
      <c r="L214" s="24"/>
      <c r="M214" s="135"/>
      <c r="N214" s="136" t="s">
        <v>43</v>
      </c>
      <c r="Q214" s="137">
        <v>2E-05</v>
      </c>
      <c r="R214" s="137">
        <f>$Q$214*$H$214</f>
        <v>0.0012200000000000002</v>
      </c>
      <c r="S214" s="137">
        <v>0</v>
      </c>
      <c r="T214" s="138">
        <f>$S$214*$H$214</f>
        <v>0</v>
      </c>
      <c r="AR214" s="89" t="s">
        <v>157</v>
      </c>
      <c r="AT214" s="89" t="s">
        <v>153</v>
      </c>
      <c r="AU214" s="89" t="s">
        <v>80</v>
      </c>
      <c r="AY214" s="10" t="s">
        <v>149</v>
      </c>
      <c r="BE214" s="139">
        <f>IF($N$214="základní",$J$214,0)</f>
        <v>0</v>
      </c>
      <c r="BF214" s="139">
        <f>IF($N$214="snížená",$J$214,0)</f>
        <v>0</v>
      </c>
      <c r="BG214" s="139">
        <f>IF($N$214="zákl. přenesená",$J$214,0)</f>
        <v>0</v>
      </c>
      <c r="BH214" s="139">
        <f>IF($N$214="sníž. přenesená",$J$214,0)</f>
        <v>0</v>
      </c>
      <c r="BI214" s="139">
        <f>IF($N$214="nulová",$J$214,0)</f>
        <v>0</v>
      </c>
      <c r="BJ214" s="89" t="s">
        <v>22</v>
      </c>
      <c r="BK214" s="139">
        <f>ROUND($I$214*$H$214,2)</f>
        <v>0</v>
      </c>
      <c r="BL214" s="89" t="s">
        <v>157</v>
      </c>
      <c r="BM214" s="89" t="s">
        <v>183</v>
      </c>
    </row>
    <row r="215" spans="2:47" s="10" customFormat="1" ht="16.5" customHeight="1">
      <c r="B215" s="24"/>
      <c r="D215" s="140" t="s">
        <v>158</v>
      </c>
      <c r="F215" s="141" t="s">
        <v>489</v>
      </c>
      <c r="L215" s="24"/>
      <c r="M215" s="50"/>
      <c r="T215" s="51"/>
      <c r="AT215" s="10" t="s">
        <v>158</v>
      </c>
      <c r="AU215" s="10" t="s">
        <v>80</v>
      </c>
    </row>
    <row r="216" spans="2:65" s="10" customFormat="1" ht="15.75" customHeight="1">
      <c r="B216" s="24"/>
      <c r="C216" s="129" t="s">
        <v>490</v>
      </c>
      <c r="D216" s="129" t="s">
        <v>153</v>
      </c>
      <c r="E216" s="130" t="s">
        <v>491</v>
      </c>
      <c r="F216" s="131" t="s">
        <v>492</v>
      </c>
      <c r="G216" s="132" t="s">
        <v>156</v>
      </c>
      <c r="H216" s="133">
        <v>118</v>
      </c>
      <c r="I216" s="156"/>
      <c r="J216" s="134">
        <f>ROUND($I$216*$H$216,2)</f>
        <v>0</v>
      </c>
      <c r="K216" s="131"/>
      <c r="L216" s="24"/>
      <c r="M216" s="135"/>
      <c r="N216" s="136" t="s">
        <v>43</v>
      </c>
      <c r="Q216" s="137">
        <v>0</v>
      </c>
      <c r="R216" s="137">
        <f>$Q$216*$H$216</f>
        <v>0</v>
      </c>
      <c r="S216" s="137">
        <v>0</v>
      </c>
      <c r="T216" s="138">
        <f>$S$216*$H$216</f>
        <v>0</v>
      </c>
      <c r="AR216" s="89" t="s">
        <v>157</v>
      </c>
      <c r="AT216" s="89" t="s">
        <v>153</v>
      </c>
      <c r="AU216" s="89" t="s">
        <v>80</v>
      </c>
      <c r="AY216" s="10" t="s">
        <v>149</v>
      </c>
      <c r="BE216" s="139">
        <f>IF($N$216="základní",$J$216,0)</f>
        <v>0</v>
      </c>
      <c r="BF216" s="139">
        <f>IF($N$216="snížená",$J$216,0)</f>
        <v>0</v>
      </c>
      <c r="BG216" s="139">
        <f>IF($N$216="zákl. přenesená",$J$216,0)</f>
        <v>0</v>
      </c>
      <c r="BH216" s="139">
        <f>IF($N$216="sníž. přenesená",$J$216,0)</f>
        <v>0</v>
      </c>
      <c r="BI216" s="139">
        <f>IF($N$216="nulová",$J$216,0)</f>
        <v>0</v>
      </c>
      <c r="BJ216" s="89" t="s">
        <v>22</v>
      </c>
      <c r="BK216" s="139">
        <f>ROUND($I$216*$H$216,2)</f>
        <v>0</v>
      </c>
      <c r="BL216" s="89" t="s">
        <v>157</v>
      </c>
      <c r="BM216" s="89" t="s">
        <v>493</v>
      </c>
    </row>
    <row r="217" spans="2:65" s="10" customFormat="1" ht="15.75" customHeight="1">
      <c r="B217" s="24"/>
      <c r="C217" s="132" t="s">
        <v>332</v>
      </c>
      <c r="D217" s="132" t="s">
        <v>153</v>
      </c>
      <c r="E217" s="130" t="s">
        <v>494</v>
      </c>
      <c r="F217" s="131" t="s">
        <v>495</v>
      </c>
      <c r="G217" s="132" t="s">
        <v>156</v>
      </c>
      <c r="H217" s="133">
        <v>118</v>
      </c>
      <c r="I217" s="156"/>
      <c r="J217" s="134">
        <f>ROUND($I$217*$H$217,2)</f>
        <v>0</v>
      </c>
      <c r="K217" s="131"/>
      <c r="L217" s="24"/>
      <c r="M217" s="135"/>
      <c r="N217" s="136" t="s">
        <v>43</v>
      </c>
      <c r="Q217" s="137">
        <v>0</v>
      </c>
      <c r="R217" s="137">
        <f>$Q$217*$H$217</f>
        <v>0</v>
      </c>
      <c r="S217" s="137">
        <v>0</v>
      </c>
      <c r="T217" s="138">
        <f>$S$217*$H$217</f>
        <v>0</v>
      </c>
      <c r="AR217" s="89" t="s">
        <v>157</v>
      </c>
      <c r="AT217" s="89" t="s">
        <v>153</v>
      </c>
      <c r="AU217" s="89" t="s">
        <v>80</v>
      </c>
      <c r="AY217" s="89" t="s">
        <v>149</v>
      </c>
      <c r="BE217" s="139">
        <f>IF($N$217="základní",$J$217,0)</f>
        <v>0</v>
      </c>
      <c r="BF217" s="139">
        <f>IF($N$217="snížená",$J$217,0)</f>
        <v>0</v>
      </c>
      <c r="BG217" s="139">
        <f>IF($N$217="zákl. přenesená",$J$217,0)</f>
        <v>0</v>
      </c>
      <c r="BH217" s="139">
        <f>IF($N$217="sníž. přenesená",$J$217,0)</f>
        <v>0</v>
      </c>
      <c r="BI217" s="139">
        <f>IF($N$217="nulová",$J$217,0)</f>
        <v>0</v>
      </c>
      <c r="BJ217" s="89" t="s">
        <v>22</v>
      </c>
      <c r="BK217" s="139">
        <f>ROUND($I$217*$H$217,2)</f>
        <v>0</v>
      </c>
      <c r="BL217" s="89" t="s">
        <v>157</v>
      </c>
      <c r="BM217" s="89" t="s">
        <v>186</v>
      </c>
    </row>
    <row r="218" spans="2:47" s="10" customFormat="1" ht="16.5" customHeight="1">
      <c r="B218" s="24"/>
      <c r="D218" s="140" t="s">
        <v>158</v>
      </c>
      <c r="F218" s="141" t="s">
        <v>496</v>
      </c>
      <c r="L218" s="24"/>
      <c r="M218" s="50"/>
      <c r="T218" s="51"/>
      <c r="AT218" s="10" t="s">
        <v>158</v>
      </c>
      <c r="AU218" s="10" t="s">
        <v>80</v>
      </c>
    </row>
    <row r="219" spans="2:65" s="10" customFormat="1" ht="15.75" customHeight="1">
      <c r="B219" s="24"/>
      <c r="C219" s="129" t="s">
        <v>241</v>
      </c>
      <c r="D219" s="129" t="s">
        <v>153</v>
      </c>
      <c r="E219" s="130" t="s">
        <v>497</v>
      </c>
      <c r="F219" s="131" t="s">
        <v>498</v>
      </c>
      <c r="G219" s="132" t="s">
        <v>499</v>
      </c>
      <c r="H219" s="158"/>
      <c r="I219" s="156"/>
      <c r="J219" s="134">
        <f>ROUND($I$219*$H$219,2)</f>
        <v>0</v>
      </c>
      <c r="K219" s="131"/>
      <c r="L219" s="24"/>
      <c r="M219" s="135"/>
      <c r="N219" s="136" t="s">
        <v>43</v>
      </c>
      <c r="Q219" s="137">
        <v>0</v>
      </c>
      <c r="R219" s="137">
        <f>$Q$219*$H$219</f>
        <v>0</v>
      </c>
      <c r="S219" s="137">
        <v>0</v>
      </c>
      <c r="T219" s="138">
        <f>$S$219*$H$219</f>
        <v>0</v>
      </c>
      <c r="AR219" s="89" t="s">
        <v>157</v>
      </c>
      <c r="AT219" s="89" t="s">
        <v>153</v>
      </c>
      <c r="AU219" s="89" t="s">
        <v>80</v>
      </c>
      <c r="AY219" s="10" t="s">
        <v>149</v>
      </c>
      <c r="BE219" s="139">
        <f>IF($N$219="základní",$J$219,0)</f>
        <v>0</v>
      </c>
      <c r="BF219" s="139">
        <f>IF($N$219="snížená",$J$219,0)</f>
        <v>0</v>
      </c>
      <c r="BG219" s="139">
        <f>IF($N$219="zákl. přenesená",$J$219,0)</f>
        <v>0</v>
      </c>
      <c r="BH219" s="139">
        <f>IF($N$219="sníž. přenesená",$J$219,0)</f>
        <v>0</v>
      </c>
      <c r="BI219" s="139">
        <f>IF($N$219="nulová",$J$219,0)</f>
        <v>0</v>
      </c>
      <c r="BJ219" s="89" t="s">
        <v>22</v>
      </c>
      <c r="BK219" s="139">
        <f>ROUND($I$219*$H$219,2)</f>
        <v>0</v>
      </c>
      <c r="BL219" s="89" t="s">
        <v>157</v>
      </c>
      <c r="BM219" s="89" t="s">
        <v>332</v>
      </c>
    </row>
    <row r="220" spans="2:47" s="10" customFormat="1" ht="27" customHeight="1">
      <c r="B220" s="24"/>
      <c r="D220" s="140" t="s">
        <v>158</v>
      </c>
      <c r="F220" s="141" t="s">
        <v>500</v>
      </c>
      <c r="L220" s="24"/>
      <c r="M220" s="50"/>
      <c r="T220" s="51"/>
      <c r="AT220" s="10" t="s">
        <v>158</v>
      </c>
      <c r="AU220" s="10" t="s">
        <v>80</v>
      </c>
    </row>
    <row r="221" spans="2:47" s="10" customFormat="1" ht="98.25" customHeight="1">
      <c r="B221" s="24"/>
      <c r="D221" s="151" t="s">
        <v>348</v>
      </c>
      <c r="F221" s="152" t="s">
        <v>501</v>
      </c>
      <c r="L221" s="24"/>
      <c r="M221" s="50"/>
      <c r="T221" s="51"/>
      <c r="AT221" s="10" t="s">
        <v>348</v>
      </c>
      <c r="AU221" s="10" t="s">
        <v>80</v>
      </c>
    </row>
    <row r="222" spans="2:63" s="119" customFormat="1" ht="30.75" customHeight="1">
      <c r="B222" s="118"/>
      <c r="D222" s="120" t="s">
        <v>71</v>
      </c>
      <c r="E222" s="127" t="s">
        <v>502</v>
      </c>
      <c r="F222" s="127" t="s">
        <v>503</v>
      </c>
      <c r="J222" s="128">
        <f>$BK$222</f>
        <v>0</v>
      </c>
      <c r="L222" s="118"/>
      <c r="M222" s="123"/>
      <c r="P222" s="124">
        <f>SUM($P$223:$P$246)</f>
        <v>0</v>
      </c>
      <c r="R222" s="124">
        <f>SUM($R$223:$R$246)</f>
        <v>0.12693</v>
      </c>
      <c r="T222" s="125">
        <f>SUM($T$223:$T$246)</f>
        <v>0.6539</v>
      </c>
      <c r="AR222" s="120" t="s">
        <v>22</v>
      </c>
      <c r="AT222" s="120" t="s">
        <v>71</v>
      </c>
      <c r="AU222" s="120" t="s">
        <v>22</v>
      </c>
      <c r="AY222" s="120" t="s">
        <v>149</v>
      </c>
      <c r="BK222" s="126">
        <f>SUM($BK$223:$BK$246)</f>
        <v>0</v>
      </c>
    </row>
    <row r="223" spans="2:65" s="10" customFormat="1" ht="15.75" customHeight="1">
      <c r="B223" s="24"/>
      <c r="C223" s="129" t="s">
        <v>504</v>
      </c>
      <c r="D223" s="129" t="s">
        <v>153</v>
      </c>
      <c r="E223" s="130" t="s">
        <v>505</v>
      </c>
      <c r="F223" s="131" t="s">
        <v>506</v>
      </c>
      <c r="G223" s="132" t="s">
        <v>156</v>
      </c>
      <c r="H223" s="133">
        <v>8</v>
      </c>
      <c r="I223" s="156"/>
      <c r="J223" s="134">
        <f>ROUND($I$223*$H$223,2)</f>
        <v>0</v>
      </c>
      <c r="K223" s="131"/>
      <c r="L223" s="24"/>
      <c r="M223" s="135"/>
      <c r="N223" s="136" t="s">
        <v>43</v>
      </c>
      <c r="Q223" s="137">
        <v>0</v>
      </c>
      <c r="R223" s="137">
        <f>$Q$223*$H$223</f>
        <v>0</v>
      </c>
      <c r="S223" s="137">
        <v>0.0815</v>
      </c>
      <c r="T223" s="138">
        <f>$S$223*$H$223</f>
        <v>0.652</v>
      </c>
      <c r="AR223" s="89" t="s">
        <v>157</v>
      </c>
      <c r="AT223" s="89" t="s">
        <v>153</v>
      </c>
      <c r="AU223" s="89" t="s">
        <v>80</v>
      </c>
      <c r="AY223" s="10" t="s">
        <v>149</v>
      </c>
      <c r="BE223" s="139">
        <f>IF($N$223="základní",$J$223,0)</f>
        <v>0</v>
      </c>
      <c r="BF223" s="139">
        <f>IF($N$223="snížená",$J$223,0)</f>
        <v>0</v>
      </c>
      <c r="BG223" s="139">
        <f>IF($N$223="zákl. přenesená",$J$223,0)</f>
        <v>0</v>
      </c>
      <c r="BH223" s="139">
        <f>IF($N$223="sníž. přenesená",$J$223,0)</f>
        <v>0</v>
      </c>
      <c r="BI223" s="139">
        <f>IF($N$223="nulová",$J$223,0)</f>
        <v>0</v>
      </c>
      <c r="BJ223" s="89" t="s">
        <v>22</v>
      </c>
      <c r="BK223" s="139">
        <f>ROUND($I$223*$H$223,2)</f>
        <v>0</v>
      </c>
      <c r="BL223" s="89" t="s">
        <v>157</v>
      </c>
      <c r="BM223" s="89" t="s">
        <v>241</v>
      </c>
    </row>
    <row r="224" spans="2:47" s="10" customFormat="1" ht="16.5" customHeight="1">
      <c r="B224" s="24"/>
      <c r="D224" s="140" t="s">
        <v>158</v>
      </c>
      <c r="F224" s="141" t="s">
        <v>507</v>
      </c>
      <c r="L224" s="24"/>
      <c r="M224" s="50"/>
      <c r="T224" s="51"/>
      <c r="AT224" s="10" t="s">
        <v>158</v>
      </c>
      <c r="AU224" s="10" t="s">
        <v>80</v>
      </c>
    </row>
    <row r="225" spans="2:65" s="10" customFormat="1" ht="15.75" customHeight="1">
      <c r="B225" s="24"/>
      <c r="C225" s="129" t="s">
        <v>246</v>
      </c>
      <c r="D225" s="129" t="s">
        <v>153</v>
      </c>
      <c r="E225" s="130" t="s">
        <v>508</v>
      </c>
      <c r="F225" s="131" t="s">
        <v>509</v>
      </c>
      <c r="G225" s="132" t="s">
        <v>156</v>
      </c>
      <c r="H225" s="133">
        <v>8</v>
      </c>
      <c r="I225" s="156"/>
      <c r="J225" s="134">
        <f>ROUND($I$225*$H$225,2)</f>
        <v>0</v>
      </c>
      <c r="K225" s="131"/>
      <c r="L225" s="24"/>
      <c r="M225" s="135"/>
      <c r="N225" s="136" t="s">
        <v>43</v>
      </c>
      <c r="Q225" s="137">
        <v>0.0031</v>
      </c>
      <c r="R225" s="137">
        <f>$Q$225*$H$225</f>
        <v>0.0248</v>
      </c>
      <c r="S225" s="137">
        <v>0</v>
      </c>
      <c r="T225" s="138">
        <f>$S$225*$H$225</f>
        <v>0</v>
      </c>
      <c r="AR225" s="89" t="s">
        <v>157</v>
      </c>
      <c r="AT225" s="89" t="s">
        <v>153</v>
      </c>
      <c r="AU225" s="89" t="s">
        <v>80</v>
      </c>
      <c r="AY225" s="10" t="s">
        <v>149</v>
      </c>
      <c r="BE225" s="139">
        <f>IF($N$225="základní",$J$225,0)</f>
        <v>0</v>
      </c>
      <c r="BF225" s="139">
        <f>IF($N$225="snížená",$J$225,0)</f>
        <v>0</v>
      </c>
      <c r="BG225" s="139">
        <f>IF($N$225="zákl. přenesená",$J$225,0)</f>
        <v>0</v>
      </c>
      <c r="BH225" s="139">
        <f>IF($N$225="sníž. přenesená",$J$225,0)</f>
        <v>0</v>
      </c>
      <c r="BI225" s="139">
        <f>IF($N$225="nulová",$J$225,0)</f>
        <v>0</v>
      </c>
      <c r="BJ225" s="89" t="s">
        <v>22</v>
      </c>
      <c r="BK225" s="139">
        <f>ROUND($I$225*$H$225,2)</f>
        <v>0</v>
      </c>
      <c r="BL225" s="89" t="s">
        <v>157</v>
      </c>
      <c r="BM225" s="89" t="s">
        <v>504</v>
      </c>
    </row>
    <row r="226" spans="2:47" s="10" customFormat="1" ht="27" customHeight="1">
      <c r="B226" s="24"/>
      <c r="D226" s="140" t="s">
        <v>158</v>
      </c>
      <c r="F226" s="141" t="s">
        <v>510</v>
      </c>
      <c r="L226" s="24"/>
      <c r="M226" s="50"/>
      <c r="T226" s="51"/>
      <c r="AT226" s="10" t="s">
        <v>158</v>
      </c>
      <c r="AU226" s="10" t="s">
        <v>80</v>
      </c>
    </row>
    <row r="227" spans="2:65" s="10" customFormat="1" ht="15.75" customHeight="1">
      <c r="B227" s="24"/>
      <c r="C227" s="142" t="s">
        <v>511</v>
      </c>
      <c r="D227" s="142" t="s">
        <v>247</v>
      </c>
      <c r="E227" s="143" t="s">
        <v>512</v>
      </c>
      <c r="F227" s="144" t="s">
        <v>513</v>
      </c>
      <c r="G227" s="145" t="s">
        <v>156</v>
      </c>
      <c r="H227" s="146">
        <v>8</v>
      </c>
      <c r="I227" s="157"/>
      <c r="J227" s="147">
        <f>ROUND($I$227*$H$227,2)</f>
        <v>0</v>
      </c>
      <c r="K227" s="144"/>
      <c r="L227" s="148"/>
      <c r="M227" s="149"/>
      <c r="N227" s="150" t="s">
        <v>43</v>
      </c>
      <c r="Q227" s="137">
        <v>0.0118</v>
      </c>
      <c r="R227" s="137">
        <f>$Q$227*$H$227</f>
        <v>0.0944</v>
      </c>
      <c r="S227" s="137">
        <v>0</v>
      </c>
      <c r="T227" s="138">
        <f>$S$227*$H$227</f>
        <v>0</v>
      </c>
      <c r="AR227" s="89" t="s">
        <v>164</v>
      </c>
      <c r="AT227" s="89" t="s">
        <v>247</v>
      </c>
      <c r="AU227" s="89" t="s">
        <v>80</v>
      </c>
      <c r="AY227" s="10" t="s">
        <v>149</v>
      </c>
      <c r="BE227" s="139">
        <f>IF($N$227="základní",$J$227,0)</f>
        <v>0</v>
      </c>
      <c r="BF227" s="139">
        <f>IF($N$227="snížená",$J$227,0)</f>
        <v>0</v>
      </c>
      <c r="BG227" s="139">
        <f>IF($N$227="zákl. přenesená",$J$227,0)</f>
        <v>0</v>
      </c>
      <c r="BH227" s="139">
        <f>IF($N$227="sníž. přenesená",$J$227,0)</f>
        <v>0</v>
      </c>
      <c r="BI227" s="139">
        <f>IF($N$227="nulová",$J$227,0)</f>
        <v>0</v>
      </c>
      <c r="BJ227" s="89" t="s">
        <v>22</v>
      </c>
      <c r="BK227" s="139">
        <f>ROUND($I$227*$H$227,2)</f>
        <v>0</v>
      </c>
      <c r="BL227" s="89" t="s">
        <v>157</v>
      </c>
      <c r="BM227" s="89" t="s">
        <v>514</v>
      </c>
    </row>
    <row r="228" spans="2:47" s="10" customFormat="1" ht="27" customHeight="1">
      <c r="B228" s="24"/>
      <c r="D228" s="140" t="s">
        <v>158</v>
      </c>
      <c r="F228" s="141" t="s">
        <v>515</v>
      </c>
      <c r="L228" s="24"/>
      <c r="M228" s="50"/>
      <c r="T228" s="51"/>
      <c r="AT228" s="10" t="s">
        <v>158</v>
      </c>
      <c r="AU228" s="10" t="s">
        <v>80</v>
      </c>
    </row>
    <row r="229" spans="2:65" s="10" customFormat="1" ht="15.75" customHeight="1">
      <c r="B229" s="24"/>
      <c r="C229" s="129" t="s">
        <v>252</v>
      </c>
      <c r="D229" s="129" t="s">
        <v>153</v>
      </c>
      <c r="E229" s="130" t="s">
        <v>516</v>
      </c>
      <c r="F229" s="131" t="s">
        <v>517</v>
      </c>
      <c r="G229" s="132" t="s">
        <v>156</v>
      </c>
      <c r="H229" s="133">
        <v>8</v>
      </c>
      <c r="I229" s="156"/>
      <c r="J229" s="134">
        <f>ROUND($I$229*$H$229,2)</f>
        <v>0</v>
      </c>
      <c r="K229" s="131"/>
      <c r="L229" s="24"/>
      <c r="M229" s="135"/>
      <c r="N229" s="136" t="s">
        <v>43</v>
      </c>
      <c r="Q229" s="137">
        <v>0</v>
      </c>
      <c r="R229" s="137">
        <f>$Q$229*$H$229</f>
        <v>0</v>
      </c>
      <c r="S229" s="137">
        <v>0</v>
      </c>
      <c r="T229" s="138">
        <f>$S$229*$H$229</f>
        <v>0</v>
      </c>
      <c r="AR229" s="89" t="s">
        <v>157</v>
      </c>
      <c r="AT229" s="89" t="s">
        <v>153</v>
      </c>
      <c r="AU229" s="89" t="s">
        <v>80</v>
      </c>
      <c r="AY229" s="10" t="s">
        <v>149</v>
      </c>
      <c r="BE229" s="139">
        <f>IF($N$229="základní",$J$229,0)</f>
        <v>0</v>
      </c>
      <c r="BF229" s="139">
        <f>IF($N$229="snížená",$J$229,0)</f>
        <v>0</v>
      </c>
      <c r="BG229" s="139">
        <f>IF($N$229="zákl. přenesená",$J$229,0)</f>
        <v>0</v>
      </c>
      <c r="BH229" s="139">
        <f>IF($N$229="sníž. přenesená",$J$229,0)</f>
        <v>0</v>
      </c>
      <c r="BI229" s="139">
        <f>IF($N$229="nulová",$J$229,0)</f>
        <v>0</v>
      </c>
      <c r="BJ229" s="89" t="s">
        <v>22</v>
      </c>
      <c r="BK229" s="139">
        <f>ROUND($I$229*$H$229,2)</f>
        <v>0</v>
      </c>
      <c r="BL229" s="89" t="s">
        <v>157</v>
      </c>
      <c r="BM229" s="89" t="s">
        <v>252</v>
      </c>
    </row>
    <row r="230" spans="2:47" s="10" customFormat="1" ht="16.5" customHeight="1">
      <c r="B230" s="24"/>
      <c r="D230" s="140" t="s">
        <v>158</v>
      </c>
      <c r="F230" s="141" t="s">
        <v>518</v>
      </c>
      <c r="L230" s="24"/>
      <c r="M230" s="50"/>
      <c r="T230" s="51"/>
      <c r="AT230" s="10" t="s">
        <v>158</v>
      </c>
      <c r="AU230" s="10" t="s">
        <v>80</v>
      </c>
    </row>
    <row r="231" spans="2:65" s="10" customFormat="1" ht="15.75" customHeight="1">
      <c r="B231" s="24"/>
      <c r="C231" s="129" t="s">
        <v>257</v>
      </c>
      <c r="D231" s="129" t="s">
        <v>153</v>
      </c>
      <c r="E231" s="130" t="s">
        <v>519</v>
      </c>
      <c r="F231" s="131" t="s">
        <v>520</v>
      </c>
      <c r="G231" s="132" t="s">
        <v>156</v>
      </c>
      <c r="H231" s="133">
        <v>8</v>
      </c>
      <c r="I231" s="156"/>
      <c r="J231" s="134">
        <f>ROUND($I$231*$H$231,2)</f>
        <v>0</v>
      </c>
      <c r="K231" s="131"/>
      <c r="L231" s="24"/>
      <c r="M231" s="135"/>
      <c r="N231" s="136" t="s">
        <v>43</v>
      </c>
      <c r="Q231" s="137">
        <v>0</v>
      </c>
      <c r="R231" s="137">
        <f>$Q$231*$H$231</f>
        <v>0</v>
      </c>
      <c r="S231" s="137">
        <v>0</v>
      </c>
      <c r="T231" s="138">
        <f>$S$231*$H$231</f>
        <v>0</v>
      </c>
      <c r="AR231" s="89" t="s">
        <v>157</v>
      </c>
      <c r="AT231" s="89" t="s">
        <v>153</v>
      </c>
      <c r="AU231" s="89" t="s">
        <v>80</v>
      </c>
      <c r="AY231" s="10" t="s">
        <v>149</v>
      </c>
      <c r="BE231" s="139">
        <f>IF($N$231="základní",$J$231,0)</f>
        <v>0</v>
      </c>
      <c r="BF231" s="139">
        <f>IF($N$231="snížená",$J$231,0)</f>
        <v>0</v>
      </c>
      <c r="BG231" s="139">
        <f>IF($N$231="zákl. přenesená",$J$231,0)</f>
        <v>0</v>
      </c>
      <c r="BH231" s="139">
        <f>IF($N$231="sníž. přenesená",$J$231,0)</f>
        <v>0</v>
      </c>
      <c r="BI231" s="139">
        <f>IF($N$231="nulová",$J$231,0)</f>
        <v>0</v>
      </c>
      <c r="BJ231" s="89" t="s">
        <v>22</v>
      </c>
      <c r="BK231" s="139">
        <f>ROUND($I$231*$H$231,2)</f>
        <v>0</v>
      </c>
      <c r="BL231" s="89" t="s">
        <v>157</v>
      </c>
      <c r="BM231" s="89" t="s">
        <v>257</v>
      </c>
    </row>
    <row r="232" spans="2:47" s="10" customFormat="1" ht="16.5" customHeight="1">
      <c r="B232" s="24"/>
      <c r="D232" s="140" t="s">
        <v>158</v>
      </c>
      <c r="F232" s="141" t="s">
        <v>521</v>
      </c>
      <c r="L232" s="24"/>
      <c r="M232" s="50"/>
      <c r="T232" s="51"/>
      <c r="AT232" s="10" t="s">
        <v>158</v>
      </c>
      <c r="AU232" s="10" t="s">
        <v>80</v>
      </c>
    </row>
    <row r="233" spans="2:65" s="10" customFormat="1" ht="15.75" customHeight="1">
      <c r="B233" s="24"/>
      <c r="C233" s="129" t="s">
        <v>522</v>
      </c>
      <c r="D233" s="129" t="s">
        <v>153</v>
      </c>
      <c r="E233" s="130" t="s">
        <v>523</v>
      </c>
      <c r="F233" s="131" t="s">
        <v>524</v>
      </c>
      <c r="G233" s="132" t="s">
        <v>291</v>
      </c>
      <c r="H233" s="133">
        <v>10</v>
      </c>
      <c r="I233" s="156"/>
      <c r="J233" s="134">
        <f>ROUND($I$233*$H$233,2)</f>
        <v>0</v>
      </c>
      <c r="K233" s="131"/>
      <c r="L233" s="24"/>
      <c r="M233" s="135"/>
      <c r="N233" s="136" t="s">
        <v>43</v>
      </c>
      <c r="Q233" s="137">
        <v>0</v>
      </c>
      <c r="R233" s="137">
        <f>$Q$233*$H$233</f>
        <v>0</v>
      </c>
      <c r="S233" s="137">
        <v>0.00019</v>
      </c>
      <c r="T233" s="138">
        <f>$S$233*$H$233</f>
        <v>0.0019000000000000002</v>
      </c>
      <c r="AR233" s="89" t="s">
        <v>157</v>
      </c>
      <c r="AT233" s="89" t="s">
        <v>153</v>
      </c>
      <c r="AU233" s="89" t="s">
        <v>80</v>
      </c>
      <c r="AY233" s="10" t="s">
        <v>149</v>
      </c>
      <c r="BE233" s="139">
        <f>IF($N$233="základní",$J$233,0)</f>
        <v>0</v>
      </c>
      <c r="BF233" s="139">
        <f>IF($N$233="snížená",$J$233,0)</f>
        <v>0</v>
      </c>
      <c r="BG233" s="139">
        <f>IF($N$233="zákl. přenesená",$J$233,0)</f>
        <v>0</v>
      </c>
      <c r="BH233" s="139">
        <f>IF($N$233="sníž. přenesená",$J$233,0)</f>
        <v>0</v>
      </c>
      <c r="BI233" s="139">
        <f>IF($N$233="nulová",$J$233,0)</f>
        <v>0</v>
      </c>
      <c r="BJ233" s="89" t="s">
        <v>22</v>
      </c>
      <c r="BK233" s="139">
        <f>ROUND($I$233*$H$233,2)</f>
        <v>0</v>
      </c>
      <c r="BL233" s="89" t="s">
        <v>157</v>
      </c>
      <c r="BM233" s="89" t="s">
        <v>522</v>
      </c>
    </row>
    <row r="234" spans="2:47" s="10" customFormat="1" ht="16.5" customHeight="1">
      <c r="B234" s="24"/>
      <c r="D234" s="140" t="s">
        <v>158</v>
      </c>
      <c r="F234" s="141" t="s">
        <v>525</v>
      </c>
      <c r="L234" s="24"/>
      <c r="M234" s="50"/>
      <c r="T234" s="51"/>
      <c r="AT234" s="10" t="s">
        <v>158</v>
      </c>
      <c r="AU234" s="10" t="s">
        <v>80</v>
      </c>
    </row>
    <row r="235" spans="2:65" s="10" customFormat="1" ht="15.75" customHeight="1">
      <c r="B235" s="24"/>
      <c r="C235" s="129" t="s">
        <v>526</v>
      </c>
      <c r="D235" s="129" t="s">
        <v>153</v>
      </c>
      <c r="E235" s="130" t="s">
        <v>527</v>
      </c>
      <c r="F235" s="131" t="s">
        <v>528</v>
      </c>
      <c r="G235" s="132" t="s">
        <v>291</v>
      </c>
      <c r="H235" s="133">
        <v>8</v>
      </c>
      <c r="I235" s="156"/>
      <c r="J235" s="134">
        <f>ROUND($I$235*$H$235,2)</f>
        <v>0</v>
      </c>
      <c r="K235" s="131"/>
      <c r="L235" s="24"/>
      <c r="M235" s="135"/>
      <c r="N235" s="136" t="s">
        <v>43</v>
      </c>
      <c r="Q235" s="137">
        <v>0.00031</v>
      </c>
      <c r="R235" s="137">
        <f>$Q$235*$H$235</f>
        <v>0.00248</v>
      </c>
      <c r="S235" s="137">
        <v>0</v>
      </c>
      <c r="T235" s="138">
        <f>$S$235*$H$235</f>
        <v>0</v>
      </c>
      <c r="AR235" s="89" t="s">
        <v>157</v>
      </c>
      <c r="AT235" s="89" t="s">
        <v>153</v>
      </c>
      <c r="AU235" s="89" t="s">
        <v>80</v>
      </c>
      <c r="AY235" s="10" t="s">
        <v>149</v>
      </c>
      <c r="BE235" s="139">
        <f>IF($N$235="základní",$J$235,0)</f>
        <v>0</v>
      </c>
      <c r="BF235" s="139">
        <f>IF($N$235="snížená",$J$235,0)</f>
        <v>0</v>
      </c>
      <c r="BG235" s="139">
        <f>IF($N$235="zákl. přenesená",$J$235,0)</f>
        <v>0</v>
      </c>
      <c r="BH235" s="139">
        <f>IF($N$235="sníž. přenesená",$J$235,0)</f>
        <v>0</v>
      </c>
      <c r="BI235" s="139">
        <f>IF($N$235="nulová",$J$235,0)</f>
        <v>0</v>
      </c>
      <c r="BJ235" s="89" t="s">
        <v>22</v>
      </c>
      <c r="BK235" s="139">
        <f>ROUND($I$235*$H$235,2)</f>
        <v>0</v>
      </c>
      <c r="BL235" s="89" t="s">
        <v>157</v>
      </c>
      <c r="BM235" s="89" t="s">
        <v>526</v>
      </c>
    </row>
    <row r="236" spans="2:47" s="10" customFormat="1" ht="16.5" customHeight="1">
      <c r="B236" s="24"/>
      <c r="D236" s="140" t="s">
        <v>158</v>
      </c>
      <c r="F236" s="141" t="s">
        <v>529</v>
      </c>
      <c r="L236" s="24"/>
      <c r="M236" s="50"/>
      <c r="T236" s="51"/>
      <c r="AT236" s="10" t="s">
        <v>158</v>
      </c>
      <c r="AU236" s="10" t="s">
        <v>80</v>
      </c>
    </row>
    <row r="237" spans="2:47" s="10" customFormat="1" ht="44.25" customHeight="1">
      <c r="B237" s="24"/>
      <c r="D237" s="151" t="s">
        <v>348</v>
      </c>
      <c r="F237" s="152" t="s">
        <v>530</v>
      </c>
      <c r="L237" s="24"/>
      <c r="M237" s="50"/>
      <c r="T237" s="51"/>
      <c r="AT237" s="10" t="s">
        <v>348</v>
      </c>
      <c r="AU237" s="10" t="s">
        <v>80</v>
      </c>
    </row>
    <row r="238" spans="2:65" s="10" customFormat="1" ht="15.75" customHeight="1">
      <c r="B238" s="24"/>
      <c r="C238" s="129" t="s">
        <v>531</v>
      </c>
      <c r="D238" s="129" t="s">
        <v>153</v>
      </c>
      <c r="E238" s="130" t="s">
        <v>532</v>
      </c>
      <c r="F238" s="131" t="s">
        <v>533</v>
      </c>
      <c r="G238" s="132" t="s">
        <v>291</v>
      </c>
      <c r="H238" s="133">
        <v>15</v>
      </c>
      <c r="I238" s="156"/>
      <c r="J238" s="134">
        <f>ROUND($I$238*$H$238,2)</f>
        <v>0</v>
      </c>
      <c r="K238" s="131"/>
      <c r="L238" s="24"/>
      <c r="M238" s="135"/>
      <c r="N238" s="136" t="s">
        <v>43</v>
      </c>
      <c r="Q238" s="137">
        <v>0.00026</v>
      </c>
      <c r="R238" s="137">
        <f>$Q$238*$H$238</f>
        <v>0.0039</v>
      </c>
      <c r="S238" s="137">
        <v>0</v>
      </c>
      <c r="T238" s="138">
        <f>$S$238*$H$238</f>
        <v>0</v>
      </c>
      <c r="AR238" s="89" t="s">
        <v>157</v>
      </c>
      <c r="AT238" s="89" t="s">
        <v>153</v>
      </c>
      <c r="AU238" s="89" t="s">
        <v>80</v>
      </c>
      <c r="AY238" s="10" t="s">
        <v>149</v>
      </c>
      <c r="BE238" s="139">
        <f>IF($N$238="základní",$J$238,0)</f>
        <v>0</v>
      </c>
      <c r="BF238" s="139">
        <f>IF($N$238="snížená",$J$238,0)</f>
        <v>0</v>
      </c>
      <c r="BG238" s="139">
        <f>IF($N$238="zákl. přenesená",$J$238,0)</f>
        <v>0</v>
      </c>
      <c r="BH238" s="139">
        <f>IF($N$238="sníž. přenesená",$J$238,0)</f>
        <v>0</v>
      </c>
      <c r="BI238" s="139">
        <f>IF($N$238="nulová",$J$238,0)</f>
        <v>0</v>
      </c>
      <c r="BJ238" s="89" t="s">
        <v>22</v>
      </c>
      <c r="BK238" s="139">
        <f>ROUND($I$238*$H$238,2)</f>
        <v>0</v>
      </c>
      <c r="BL238" s="89" t="s">
        <v>157</v>
      </c>
      <c r="BM238" s="89" t="s">
        <v>531</v>
      </c>
    </row>
    <row r="239" spans="2:47" s="10" customFormat="1" ht="16.5" customHeight="1">
      <c r="B239" s="24"/>
      <c r="D239" s="140" t="s">
        <v>158</v>
      </c>
      <c r="F239" s="141" t="s">
        <v>534</v>
      </c>
      <c r="L239" s="24"/>
      <c r="M239" s="50"/>
      <c r="T239" s="51"/>
      <c r="AT239" s="10" t="s">
        <v>158</v>
      </c>
      <c r="AU239" s="10" t="s">
        <v>80</v>
      </c>
    </row>
    <row r="240" spans="2:47" s="10" customFormat="1" ht="44.25" customHeight="1">
      <c r="B240" s="24"/>
      <c r="D240" s="151" t="s">
        <v>348</v>
      </c>
      <c r="F240" s="152" t="s">
        <v>530</v>
      </c>
      <c r="L240" s="24"/>
      <c r="M240" s="50"/>
      <c r="T240" s="51"/>
      <c r="AT240" s="10" t="s">
        <v>348</v>
      </c>
      <c r="AU240" s="10" t="s">
        <v>80</v>
      </c>
    </row>
    <row r="241" spans="2:65" s="10" customFormat="1" ht="15.75" customHeight="1">
      <c r="B241" s="24"/>
      <c r="C241" s="129" t="s">
        <v>535</v>
      </c>
      <c r="D241" s="129" t="s">
        <v>153</v>
      </c>
      <c r="E241" s="130" t="s">
        <v>536</v>
      </c>
      <c r="F241" s="131" t="s">
        <v>537</v>
      </c>
      <c r="G241" s="132" t="s">
        <v>291</v>
      </c>
      <c r="H241" s="133">
        <v>45</v>
      </c>
      <c r="I241" s="156"/>
      <c r="J241" s="134">
        <f>ROUND($I$241*$H$241,2)</f>
        <v>0</v>
      </c>
      <c r="K241" s="131"/>
      <c r="L241" s="24"/>
      <c r="M241" s="135"/>
      <c r="N241" s="136" t="s">
        <v>43</v>
      </c>
      <c r="Q241" s="137">
        <v>3E-05</v>
      </c>
      <c r="R241" s="137">
        <f>$Q$241*$H$241</f>
        <v>0.00135</v>
      </c>
      <c r="S241" s="137">
        <v>0</v>
      </c>
      <c r="T241" s="138">
        <f>$S$241*$H$241</f>
        <v>0</v>
      </c>
      <c r="AR241" s="89" t="s">
        <v>157</v>
      </c>
      <c r="AT241" s="89" t="s">
        <v>153</v>
      </c>
      <c r="AU241" s="89" t="s">
        <v>80</v>
      </c>
      <c r="AY241" s="10" t="s">
        <v>149</v>
      </c>
      <c r="BE241" s="139">
        <f>IF($N$241="základní",$J$241,0)</f>
        <v>0</v>
      </c>
      <c r="BF241" s="139">
        <f>IF($N$241="snížená",$J$241,0)</f>
        <v>0</v>
      </c>
      <c r="BG241" s="139">
        <f>IF($N$241="zákl. přenesená",$J$241,0)</f>
        <v>0</v>
      </c>
      <c r="BH241" s="139">
        <f>IF($N$241="sníž. přenesená",$J$241,0)</f>
        <v>0</v>
      </c>
      <c r="BI241" s="139">
        <f>IF($N$241="nulová",$J$241,0)</f>
        <v>0</v>
      </c>
      <c r="BJ241" s="89" t="s">
        <v>22</v>
      </c>
      <c r="BK241" s="139">
        <f>ROUND($I$241*$H$241,2)</f>
        <v>0</v>
      </c>
      <c r="BL241" s="89" t="s">
        <v>157</v>
      </c>
      <c r="BM241" s="89" t="s">
        <v>535</v>
      </c>
    </row>
    <row r="242" spans="2:47" s="10" customFormat="1" ht="16.5" customHeight="1">
      <c r="B242" s="24"/>
      <c r="D242" s="140" t="s">
        <v>158</v>
      </c>
      <c r="F242" s="141" t="s">
        <v>538</v>
      </c>
      <c r="L242" s="24"/>
      <c r="M242" s="50"/>
      <c r="T242" s="51"/>
      <c r="AT242" s="10" t="s">
        <v>158</v>
      </c>
      <c r="AU242" s="10" t="s">
        <v>80</v>
      </c>
    </row>
    <row r="243" spans="2:47" s="10" customFormat="1" ht="44.25" customHeight="1">
      <c r="B243" s="24"/>
      <c r="D243" s="151" t="s">
        <v>348</v>
      </c>
      <c r="F243" s="152" t="s">
        <v>530</v>
      </c>
      <c r="L243" s="24"/>
      <c r="M243" s="50"/>
      <c r="T243" s="51"/>
      <c r="AT243" s="10" t="s">
        <v>348</v>
      </c>
      <c r="AU243" s="10" t="s">
        <v>80</v>
      </c>
    </row>
    <row r="244" spans="2:65" s="10" customFormat="1" ht="15.75" customHeight="1">
      <c r="B244" s="24"/>
      <c r="C244" s="129" t="s">
        <v>539</v>
      </c>
      <c r="D244" s="129" t="s">
        <v>153</v>
      </c>
      <c r="E244" s="130" t="s">
        <v>540</v>
      </c>
      <c r="F244" s="131" t="s">
        <v>541</v>
      </c>
      <c r="G244" s="132" t="s">
        <v>499</v>
      </c>
      <c r="H244" s="158"/>
      <c r="I244" s="156"/>
      <c r="J244" s="134">
        <f>ROUND($I$244*$H$244,2)</f>
        <v>0</v>
      </c>
      <c r="K244" s="131"/>
      <c r="L244" s="24"/>
      <c r="M244" s="135"/>
      <c r="N244" s="136" t="s">
        <v>43</v>
      </c>
      <c r="Q244" s="137">
        <v>0</v>
      </c>
      <c r="R244" s="137">
        <f>$Q$244*$H$244</f>
        <v>0</v>
      </c>
      <c r="S244" s="137">
        <v>0</v>
      </c>
      <c r="T244" s="138">
        <f>$S$244*$H$244</f>
        <v>0</v>
      </c>
      <c r="AR244" s="89" t="s">
        <v>157</v>
      </c>
      <c r="AT244" s="89" t="s">
        <v>153</v>
      </c>
      <c r="AU244" s="89" t="s">
        <v>80</v>
      </c>
      <c r="AY244" s="10" t="s">
        <v>149</v>
      </c>
      <c r="BE244" s="139">
        <f>IF($N$244="základní",$J$244,0)</f>
        <v>0</v>
      </c>
      <c r="BF244" s="139">
        <f>IF($N$244="snížená",$J$244,0)</f>
        <v>0</v>
      </c>
      <c r="BG244" s="139">
        <f>IF($N$244="zákl. přenesená",$J$244,0)</f>
        <v>0</v>
      </c>
      <c r="BH244" s="139">
        <f>IF($N$244="sníž. přenesená",$J$244,0)</f>
        <v>0</v>
      </c>
      <c r="BI244" s="139">
        <f>IF($N$244="nulová",$J$244,0)</f>
        <v>0</v>
      </c>
      <c r="BJ244" s="89" t="s">
        <v>22</v>
      </c>
      <c r="BK244" s="139">
        <f>ROUND($I$244*$H$244,2)</f>
        <v>0</v>
      </c>
      <c r="BL244" s="89" t="s">
        <v>157</v>
      </c>
      <c r="BM244" s="89" t="s">
        <v>539</v>
      </c>
    </row>
    <row r="245" spans="2:47" s="10" customFormat="1" ht="27" customHeight="1">
      <c r="B245" s="24"/>
      <c r="D245" s="140" t="s">
        <v>158</v>
      </c>
      <c r="F245" s="141" t="s">
        <v>542</v>
      </c>
      <c r="L245" s="24"/>
      <c r="M245" s="50"/>
      <c r="T245" s="51"/>
      <c r="AT245" s="10" t="s">
        <v>158</v>
      </c>
      <c r="AU245" s="10" t="s">
        <v>80</v>
      </c>
    </row>
    <row r="246" spans="2:47" s="10" customFormat="1" ht="98.25" customHeight="1">
      <c r="B246" s="24"/>
      <c r="D246" s="151" t="s">
        <v>348</v>
      </c>
      <c r="F246" s="152" t="s">
        <v>543</v>
      </c>
      <c r="L246" s="24"/>
      <c r="M246" s="50"/>
      <c r="T246" s="51"/>
      <c r="AT246" s="10" t="s">
        <v>348</v>
      </c>
      <c r="AU246" s="10" t="s">
        <v>80</v>
      </c>
    </row>
    <row r="247" spans="2:63" s="119" customFormat="1" ht="30.75" customHeight="1">
      <c r="B247" s="118"/>
      <c r="D247" s="120" t="s">
        <v>71</v>
      </c>
      <c r="E247" s="127" t="s">
        <v>319</v>
      </c>
      <c r="F247" s="127" t="s">
        <v>320</v>
      </c>
      <c r="J247" s="128">
        <f>$BK$247</f>
        <v>0</v>
      </c>
      <c r="L247" s="118"/>
      <c r="M247" s="123"/>
      <c r="P247" s="124">
        <f>SUM($P$248:$P$264)</f>
        <v>0</v>
      </c>
      <c r="R247" s="124">
        <f>SUM($R$248:$R$264)</f>
        <v>0.87609</v>
      </c>
      <c r="T247" s="125">
        <f>SUM($T$248:$T$264)</f>
        <v>0.10075</v>
      </c>
      <c r="AR247" s="120" t="s">
        <v>22</v>
      </c>
      <c r="AT247" s="120" t="s">
        <v>71</v>
      </c>
      <c r="AU247" s="120" t="s">
        <v>22</v>
      </c>
      <c r="AY247" s="120" t="s">
        <v>149</v>
      </c>
      <c r="BK247" s="126">
        <f>SUM($BK$248:$BK$264)</f>
        <v>0</v>
      </c>
    </row>
    <row r="248" spans="2:65" s="10" customFormat="1" ht="15.75" customHeight="1">
      <c r="B248" s="24"/>
      <c r="C248" s="129" t="s">
        <v>544</v>
      </c>
      <c r="D248" s="129" t="s">
        <v>153</v>
      </c>
      <c r="E248" s="130" t="s">
        <v>545</v>
      </c>
      <c r="F248" s="131" t="s">
        <v>546</v>
      </c>
      <c r="G248" s="132" t="s">
        <v>156</v>
      </c>
      <c r="H248" s="133">
        <v>325</v>
      </c>
      <c r="I248" s="156"/>
      <c r="J248" s="134">
        <f>ROUND($I$248*$H$248,2)</f>
        <v>0</v>
      </c>
      <c r="K248" s="131"/>
      <c r="L248" s="24"/>
      <c r="M248" s="135"/>
      <c r="N248" s="136" t="s">
        <v>43</v>
      </c>
      <c r="Q248" s="137">
        <v>0</v>
      </c>
      <c r="R248" s="137">
        <f>$Q$248*$H$248</f>
        <v>0</v>
      </c>
      <c r="S248" s="137">
        <v>0</v>
      </c>
      <c r="T248" s="138">
        <f>$S$248*$H$248</f>
        <v>0</v>
      </c>
      <c r="AR248" s="89" t="s">
        <v>157</v>
      </c>
      <c r="AT248" s="89" t="s">
        <v>153</v>
      </c>
      <c r="AU248" s="89" t="s">
        <v>80</v>
      </c>
      <c r="AY248" s="10" t="s">
        <v>149</v>
      </c>
      <c r="BE248" s="139">
        <f>IF($N$248="základní",$J$248,0)</f>
        <v>0</v>
      </c>
      <c r="BF248" s="139">
        <f>IF($N$248="snížená",$J$248,0)</f>
        <v>0</v>
      </c>
      <c r="BG248" s="139">
        <f>IF($N$248="zákl. přenesená",$J$248,0)</f>
        <v>0</v>
      </c>
      <c r="BH248" s="139">
        <f>IF($N$248="sníž. přenesená",$J$248,0)</f>
        <v>0</v>
      </c>
      <c r="BI248" s="139">
        <f>IF($N$248="nulová",$J$248,0)</f>
        <v>0</v>
      </c>
      <c r="BJ248" s="89" t="s">
        <v>22</v>
      </c>
      <c r="BK248" s="139">
        <f>ROUND($I$248*$H$248,2)</f>
        <v>0</v>
      </c>
      <c r="BL248" s="89" t="s">
        <v>157</v>
      </c>
      <c r="BM248" s="89" t="s">
        <v>544</v>
      </c>
    </row>
    <row r="249" spans="2:47" s="10" customFormat="1" ht="16.5" customHeight="1">
      <c r="B249" s="24"/>
      <c r="D249" s="140" t="s">
        <v>158</v>
      </c>
      <c r="F249" s="141" t="s">
        <v>546</v>
      </c>
      <c r="L249" s="24"/>
      <c r="M249" s="50"/>
      <c r="T249" s="51"/>
      <c r="AT249" s="10" t="s">
        <v>158</v>
      </c>
      <c r="AU249" s="10" t="s">
        <v>80</v>
      </c>
    </row>
    <row r="250" spans="2:65" s="10" customFormat="1" ht="15.75" customHeight="1">
      <c r="B250" s="24"/>
      <c r="C250" s="129" t="s">
        <v>547</v>
      </c>
      <c r="D250" s="129" t="s">
        <v>153</v>
      </c>
      <c r="E250" s="130" t="s">
        <v>548</v>
      </c>
      <c r="F250" s="131" t="s">
        <v>549</v>
      </c>
      <c r="G250" s="132" t="s">
        <v>156</v>
      </c>
      <c r="H250" s="133">
        <v>325</v>
      </c>
      <c r="I250" s="156"/>
      <c r="J250" s="134">
        <f>ROUND($I$250*$H$250,2)</f>
        <v>0</v>
      </c>
      <c r="K250" s="131"/>
      <c r="L250" s="24"/>
      <c r="M250" s="135"/>
      <c r="N250" s="136" t="s">
        <v>43</v>
      </c>
      <c r="Q250" s="137">
        <v>0.001</v>
      </c>
      <c r="R250" s="137">
        <f>$Q$250*$H$250</f>
        <v>0.325</v>
      </c>
      <c r="S250" s="137">
        <v>0.00031</v>
      </c>
      <c r="T250" s="138">
        <f>$S$250*$H$250</f>
        <v>0.10075</v>
      </c>
      <c r="AR250" s="89" t="s">
        <v>157</v>
      </c>
      <c r="AT250" s="89" t="s">
        <v>153</v>
      </c>
      <c r="AU250" s="89" t="s">
        <v>80</v>
      </c>
      <c r="AY250" s="10" t="s">
        <v>149</v>
      </c>
      <c r="BE250" s="139">
        <f>IF($N$250="základní",$J$250,0)</f>
        <v>0</v>
      </c>
      <c r="BF250" s="139">
        <f>IF($N$250="snížená",$J$250,0)</f>
        <v>0</v>
      </c>
      <c r="BG250" s="139">
        <f>IF($N$250="zákl. přenesená",$J$250,0)</f>
        <v>0</v>
      </c>
      <c r="BH250" s="139">
        <f>IF($N$250="sníž. přenesená",$J$250,0)</f>
        <v>0</v>
      </c>
      <c r="BI250" s="139">
        <f>IF($N$250="nulová",$J$250,0)</f>
        <v>0</v>
      </c>
      <c r="BJ250" s="89" t="s">
        <v>22</v>
      </c>
      <c r="BK250" s="139">
        <f>ROUND($I$250*$H$250,2)</f>
        <v>0</v>
      </c>
      <c r="BL250" s="89" t="s">
        <v>157</v>
      </c>
      <c r="BM250" s="89" t="s">
        <v>547</v>
      </c>
    </row>
    <row r="251" spans="2:47" s="10" customFormat="1" ht="16.5" customHeight="1">
      <c r="B251" s="24"/>
      <c r="D251" s="140" t="s">
        <v>158</v>
      </c>
      <c r="F251" s="141" t="s">
        <v>550</v>
      </c>
      <c r="L251" s="24"/>
      <c r="M251" s="50"/>
      <c r="T251" s="51"/>
      <c r="AT251" s="10" t="s">
        <v>158</v>
      </c>
      <c r="AU251" s="10" t="s">
        <v>80</v>
      </c>
    </row>
    <row r="252" spans="2:47" s="10" customFormat="1" ht="30.75" customHeight="1">
      <c r="B252" s="24"/>
      <c r="D252" s="151" t="s">
        <v>348</v>
      </c>
      <c r="F252" s="152" t="s">
        <v>551</v>
      </c>
      <c r="L252" s="24"/>
      <c r="M252" s="50"/>
      <c r="T252" s="51"/>
      <c r="AT252" s="10" t="s">
        <v>348</v>
      </c>
      <c r="AU252" s="10" t="s">
        <v>80</v>
      </c>
    </row>
    <row r="253" spans="2:65" s="10" customFormat="1" ht="15.75" customHeight="1">
      <c r="B253" s="24"/>
      <c r="C253" s="129" t="s">
        <v>552</v>
      </c>
      <c r="D253" s="129" t="s">
        <v>153</v>
      </c>
      <c r="E253" s="130" t="s">
        <v>553</v>
      </c>
      <c r="F253" s="131" t="s">
        <v>554</v>
      </c>
      <c r="G253" s="132" t="s">
        <v>205</v>
      </c>
      <c r="H253" s="133">
        <v>325</v>
      </c>
      <c r="I253" s="156"/>
      <c r="J253" s="134">
        <f>ROUND($I$253*$H$253,2)</f>
        <v>0</v>
      </c>
      <c r="K253" s="131"/>
      <c r="L253" s="24"/>
      <c r="M253" s="135"/>
      <c r="N253" s="136" t="s">
        <v>43</v>
      </c>
      <c r="Q253" s="137">
        <v>0.0012</v>
      </c>
      <c r="R253" s="137">
        <f>$Q$253*$H$253</f>
        <v>0.38999999999999996</v>
      </c>
      <c r="S253" s="137">
        <v>0</v>
      </c>
      <c r="T253" s="138">
        <f>$S$253*$H$253</f>
        <v>0</v>
      </c>
      <c r="AR253" s="89" t="s">
        <v>157</v>
      </c>
      <c r="AT253" s="89" t="s">
        <v>153</v>
      </c>
      <c r="AU253" s="89" t="s">
        <v>80</v>
      </c>
      <c r="AY253" s="10" t="s">
        <v>149</v>
      </c>
      <c r="BE253" s="139">
        <f>IF($N$253="základní",$J$253,0)</f>
        <v>0</v>
      </c>
      <c r="BF253" s="139">
        <f>IF($N$253="snížená",$J$253,0)</f>
        <v>0</v>
      </c>
      <c r="BG253" s="139">
        <f>IF($N$253="zákl. přenesená",$J$253,0)</f>
        <v>0</v>
      </c>
      <c r="BH253" s="139">
        <f>IF($N$253="sníž. přenesená",$J$253,0)</f>
        <v>0</v>
      </c>
      <c r="BI253" s="139">
        <f>IF($N$253="nulová",$J$253,0)</f>
        <v>0</v>
      </c>
      <c r="BJ253" s="89" t="s">
        <v>22</v>
      </c>
      <c r="BK253" s="139">
        <f>ROUND($I$253*$H$253,2)</f>
        <v>0</v>
      </c>
      <c r="BL253" s="89" t="s">
        <v>157</v>
      </c>
      <c r="BM253" s="89" t="s">
        <v>552</v>
      </c>
    </row>
    <row r="254" spans="2:47" s="10" customFormat="1" ht="16.5" customHeight="1">
      <c r="B254" s="24"/>
      <c r="D254" s="140" t="s">
        <v>158</v>
      </c>
      <c r="F254" s="141" t="s">
        <v>555</v>
      </c>
      <c r="L254" s="24"/>
      <c r="M254" s="50"/>
      <c r="T254" s="51"/>
      <c r="AT254" s="10" t="s">
        <v>158</v>
      </c>
      <c r="AU254" s="10" t="s">
        <v>80</v>
      </c>
    </row>
    <row r="255" spans="2:65" s="10" customFormat="1" ht="15.75" customHeight="1">
      <c r="B255" s="24"/>
      <c r="C255" s="129" t="s">
        <v>556</v>
      </c>
      <c r="D255" s="129" t="s">
        <v>153</v>
      </c>
      <c r="E255" s="130" t="s">
        <v>557</v>
      </c>
      <c r="F255" s="131" t="s">
        <v>558</v>
      </c>
      <c r="G255" s="132" t="s">
        <v>156</v>
      </c>
      <c r="H255" s="133">
        <v>325</v>
      </c>
      <c r="I255" s="156"/>
      <c r="J255" s="134">
        <f>ROUND($I$255*$H$255,2)</f>
        <v>0</v>
      </c>
      <c r="K255" s="131"/>
      <c r="L255" s="24"/>
      <c r="M255" s="135"/>
      <c r="N255" s="136" t="s">
        <v>43</v>
      </c>
      <c r="Q255" s="137">
        <v>0.0002</v>
      </c>
      <c r="R255" s="137">
        <f>$Q$255*$H$255</f>
        <v>0.065</v>
      </c>
      <c r="S255" s="137">
        <v>0</v>
      </c>
      <c r="T255" s="138">
        <f>$S$255*$H$255</f>
        <v>0</v>
      </c>
      <c r="AR255" s="89" t="s">
        <v>157</v>
      </c>
      <c r="AT255" s="89" t="s">
        <v>153</v>
      </c>
      <c r="AU255" s="89" t="s">
        <v>80</v>
      </c>
      <c r="AY255" s="10" t="s">
        <v>149</v>
      </c>
      <c r="BE255" s="139">
        <f>IF($N$255="základní",$J$255,0)</f>
        <v>0</v>
      </c>
      <c r="BF255" s="139">
        <f>IF($N$255="snížená",$J$255,0)</f>
        <v>0</v>
      </c>
      <c r="BG255" s="139">
        <f>IF($N$255="zákl. přenesená",$J$255,0)</f>
        <v>0</v>
      </c>
      <c r="BH255" s="139">
        <f>IF($N$255="sníž. přenesená",$J$255,0)</f>
        <v>0</v>
      </c>
      <c r="BI255" s="139">
        <f>IF($N$255="nulová",$J$255,0)</f>
        <v>0</v>
      </c>
      <c r="BJ255" s="89" t="s">
        <v>22</v>
      </c>
      <c r="BK255" s="139">
        <f>ROUND($I$255*$H$255,2)</f>
        <v>0</v>
      </c>
      <c r="BL255" s="89" t="s">
        <v>157</v>
      </c>
      <c r="BM255" s="89" t="s">
        <v>556</v>
      </c>
    </row>
    <row r="256" spans="2:47" s="10" customFormat="1" ht="16.5" customHeight="1">
      <c r="B256" s="24"/>
      <c r="D256" s="140" t="s">
        <v>158</v>
      </c>
      <c r="F256" s="141" t="s">
        <v>559</v>
      </c>
      <c r="L256" s="24"/>
      <c r="M256" s="50"/>
      <c r="T256" s="51"/>
      <c r="AT256" s="10" t="s">
        <v>158</v>
      </c>
      <c r="AU256" s="10" t="s">
        <v>80</v>
      </c>
    </row>
    <row r="257" spans="2:65" s="10" customFormat="1" ht="15.75" customHeight="1">
      <c r="B257" s="24"/>
      <c r="C257" s="129" t="s">
        <v>560</v>
      </c>
      <c r="D257" s="129" t="s">
        <v>153</v>
      </c>
      <c r="E257" s="130" t="s">
        <v>561</v>
      </c>
      <c r="F257" s="131" t="s">
        <v>562</v>
      </c>
      <c r="G257" s="132" t="s">
        <v>156</v>
      </c>
      <c r="H257" s="133">
        <v>30</v>
      </c>
      <c r="I257" s="156"/>
      <c r="J257" s="134">
        <f>ROUND($I$257*$H$257,2)</f>
        <v>0</v>
      </c>
      <c r="K257" s="131"/>
      <c r="L257" s="24"/>
      <c r="M257" s="135"/>
      <c r="N257" s="136" t="s">
        <v>43</v>
      </c>
      <c r="Q257" s="137">
        <v>2E-05</v>
      </c>
      <c r="R257" s="137">
        <f>$Q$257*$H$257</f>
        <v>0.0006000000000000001</v>
      </c>
      <c r="S257" s="137">
        <v>0</v>
      </c>
      <c r="T257" s="138">
        <f>$S$257*$H$257</f>
        <v>0</v>
      </c>
      <c r="AR257" s="89" t="s">
        <v>157</v>
      </c>
      <c r="AT257" s="89" t="s">
        <v>153</v>
      </c>
      <c r="AU257" s="89" t="s">
        <v>80</v>
      </c>
      <c r="AY257" s="10" t="s">
        <v>149</v>
      </c>
      <c r="BE257" s="139">
        <f>IF($N$257="základní",$J$257,0)</f>
        <v>0</v>
      </c>
      <c r="BF257" s="139">
        <f>IF($N$257="snížená",$J$257,0)</f>
        <v>0</v>
      </c>
      <c r="BG257" s="139">
        <f>IF($N$257="zákl. přenesená",$J$257,0)</f>
        <v>0</v>
      </c>
      <c r="BH257" s="139">
        <f>IF($N$257="sníž. přenesená",$J$257,0)</f>
        <v>0</v>
      </c>
      <c r="BI257" s="139">
        <f>IF($N$257="nulová",$J$257,0)</f>
        <v>0</v>
      </c>
      <c r="BJ257" s="89" t="s">
        <v>22</v>
      </c>
      <c r="BK257" s="139">
        <f>ROUND($I$257*$H$257,2)</f>
        <v>0</v>
      </c>
      <c r="BL257" s="89" t="s">
        <v>157</v>
      </c>
      <c r="BM257" s="89" t="s">
        <v>560</v>
      </c>
    </row>
    <row r="258" spans="2:47" s="10" customFormat="1" ht="16.5" customHeight="1">
      <c r="B258" s="24"/>
      <c r="D258" s="140" t="s">
        <v>158</v>
      </c>
      <c r="F258" s="141" t="s">
        <v>563</v>
      </c>
      <c r="L258" s="24"/>
      <c r="M258" s="50"/>
      <c r="T258" s="51"/>
      <c r="AT258" s="10" t="s">
        <v>158</v>
      </c>
      <c r="AU258" s="10" t="s">
        <v>80</v>
      </c>
    </row>
    <row r="259" spans="2:65" s="10" customFormat="1" ht="15.75" customHeight="1">
      <c r="B259" s="24"/>
      <c r="C259" s="129" t="s">
        <v>564</v>
      </c>
      <c r="D259" s="129" t="s">
        <v>153</v>
      </c>
      <c r="E259" s="130" t="s">
        <v>565</v>
      </c>
      <c r="F259" s="131" t="s">
        <v>566</v>
      </c>
      <c r="G259" s="132" t="s">
        <v>156</v>
      </c>
      <c r="H259" s="133">
        <v>6</v>
      </c>
      <c r="I259" s="156"/>
      <c r="J259" s="134">
        <f>ROUND($I$259*$H$259,2)</f>
        <v>0</v>
      </c>
      <c r="K259" s="131"/>
      <c r="L259" s="24"/>
      <c r="M259" s="135"/>
      <c r="N259" s="136" t="s">
        <v>43</v>
      </c>
      <c r="Q259" s="137">
        <v>1E-05</v>
      </c>
      <c r="R259" s="137">
        <f>$Q$259*$H$259</f>
        <v>6.000000000000001E-05</v>
      </c>
      <c r="S259" s="137">
        <v>0</v>
      </c>
      <c r="T259" s="138">
        <f>$S$259*$H$259</f>
        <v>0</v>
      </c>
      <c r="AR259" s="89" t="s">
        <v>157</v>
      </c>
      <c r="AT259" s="89" t="s">
        <v>153</v>
      </c>
      <c r="AU259" s="89" t="s">
        <v>80</v>
      </c>
      <c r="AY259" s="10" t="s">
        <v>149</v>
      </c>
      <c r="BE259" s="139">
        <f>IF($N$259="základní",$J$259,0)</f>
        <v>0</v>
      </c>
      <c r="BF259" s="139">
        <f>IF($N$259="snížená",$J$259,0)</f>
        <v>0</v>
      </c>
      <c r="BG259" s="139">
        <f>IF($N$259="zákl. přenesená",$J$259,0)</f>
        <v>0</v>
      </c>
      <c r="BH259" s="139">
        <f>IF($N$259="sníž. přenesená",$J$259,0)</f>
        <v>0</v>
      </c>
      <c r="BI259" s="139">
        <f>IF($N$259="nulová",$J$259,0)</f>
        <v>0</v>
      </c>
      <c r="BJ259" s="89" t="s">
        <v>22</v>
      </c>
      <c r="BK259" s="139">
        <f>ROUND($I$259*$H$259,2)</f>
        <v>0</v>
      </c>
      <c r="BL259" s="89" t="s">
        <v>157</v>
      </c>
      <c r="BM259" s="89" t="s">
        <v>564</v>
      </c>
    </row>
    <row r="260" spans="2:47" s="10" customFormat="1" ht="16.5" customHeight="1">
      <c r="B260" s="24"/>
      <c r="D260" s="140" t="s">
        <v>158</v>
      </c>
      <c r="F260" s="141" t="s">
        <v>567</v>
      </c>
      <c r="L260" s="24"/>
      <c r="M260" s="50"/>
      <c r="T260" s="51"/>
      <c r="AT260" s="10" t="s">
        <v>158</v>
      </c>
      <c r="AU260" s="10" t="s">
        <v>80</v>
      </c>
    </row>
    <row r="261" spans="2:65" s="10" customFormat="1" ht="15.75" customHeight="1">
      <c r="B261" s="24"/>
      <c r="C261" s="129" t="s">
        <v>568</v>
      </c>
      <c r="D261" s="129" t="s">
        <v>153</v>
      </c>
      <c r="E261" s="130" t="s">
        <v>569</v>
      </c>
      <c r="F261" s="131" t="s">
        <v>570</v>
      </c>
      <c r="G261" s="132" t="s">
        <v>156</v>
      </c>
      <c r="H261" s="133">
        <v>118</v>
      </c>
      <c r="I261" s="156"/>
      <c r="J261" s="134">
        <f>ROUND($I$261*$H$261,2)</f>
        <v>0</v>
      </c>
      <c r="K261" s="131"/>
      <c r="L261" s="24"/>
      <c r="M261" s="135"/>
      <c r="N261" s="136" t="s">
        <v>43</v>
      </c>
      <c r="Q261" s="137">
        <v>1E-05</v>
      </c>
      <c r="R261" s="137">
        <f>$Q$261*$H$261</f>
        <v>0.00118</v>
      </c>
      <c r="S261" s="137">
        <v>0</v>
      </c>
      <c r="T261" s="138">
        <f>$S$261*$H$261</f>
        <v>0</v>
      </c>
      <c r="AR261" s="89" t="s">
        <v>157</v>
      </c>
      <c r="AT261" s="89" t="s">
        <v>153</v>
      </c>
      <c r="AU261" s="89" t="s">
        <v>80</v>
      </c>
      <c r="AY261" s="10" t="s">
        <v>149</v>
      </c>
      <c r="BE261" s="139">
        <f>IF($N$261="základní",$J$261,0)</f>
        <v>0</v>
      </c>
      <c r="BF261" s="139">
        <f>IF($N$261="snížená",$J$261,0)</f>
        <v>0</v>
      </c>
      <c r="BG261" s="139">
        <f>IF($N$261="zákl. přenesená",$J$261,0)</f>
        <v>0</v>
      </c>
      <c r="BH261" s="139">
        <f>IF($N$261="sníž. přenesená",$J$261,0)</f>
        <v>0</v>
      </c>
      <c r="BI261" s="139">
        <f>IF($N$261="nulová",$J$261,0)</f>
        <v>0</v>
      </c>
      <c r="BJ261" s="89" t="s">
        <v>22</v>
      </c>
      <c r="BK261" s="139">
        <f>ROUND($I$261*$H$261,2)</f>
        <v>0</v>
      </c>
      <c r="BL261" s="89" t="s">
        <v>157</v>
      </c>
      <c r="BM261" s="89" t="s">
        <v>568</v>
      </c>
    </row>
    <row r="262" spans="2:47" s="10" customFormat="1" ht="16.5" customHeight="1">
      <c r="B262" s="24"/>
      <c r="D262" s="140" t="s">
        <v>158</v>
      </c>
      <c r="F262" s="141" t="s">
        <v>571</v>
      </c>
      <c r="L262" s="24"/>
      <c r="M262" s="50"/>
      <c r="T262" s="51"/>
      <c r="AT262" s="10" t="s">
        <v>158</v>
      </c>
      <c r="AU262" s="10" t="s">
        <v>80</v>
      </c>
    </row>
    <row r="263" spans="2:65" s="10" customFormat="1" ht="15.75" customHeight="1">
      <c r="B263" s="24"/>
      <c r="C263" s="129" t="s">
        <v>572</v>
      </c>
      <c r="D263" s="129" t="s">
        <v>153</v>
      </c>
      <c r="E263" s="130" t="s">
        <v>573</v>
      </c>
      <c r="F263" s="131" t="s">
        <v>574</v>
      </c>
      <c r="G263" s="132" t="s">
        <v>156</v>
      </c>
      <c r="H263" s="133">
        <v>325</v>
      </c>
      <c r="I263" s="156"/>
      <c r="J263" s="134">
        <f>ROUND($I$263*$H$263,2)</f>
        <v>0</v>
      </c>
      <c r="K263" s="131"/>
      <c r="L263" s="24"/>
      <c r="M263" s="135"/>
      <c r="N263" s="136" t="s">
        <v>43</v>
      </c>
      <c r="Q263" s="137">
        <v>0.00029</v>
      </c>
      <c r="R263" s="137">
        <f>$Q$263*$H$263</f>
        <v>0.09425</v>
      </c>
      <c r="S263" s="137">
        <v>0</v>
      </c>
      <c r="T263" s="138">
        <f>$S$263*$H$263</f>
        <v>0</v>
      </c>
      <c r="AR263" s="89" t="s">
        <v>157</v>
      </c>
      <c r="AT263" s="89" t="s">
        <v>153</v>
      </c>
      <c r="AU263" s="89" t="s">
        <v>80</v>
      </c>
      <c r="AY263" s="10" t="s">
        <v>149</v>
      </c>
      <c r="BE263" s="139">
        <f>IF($N$263="základní",$J$263,0)</f>
        <v>0</v>
      </c>
      <c r="BF263" s="139">
        <f>IF($N$263="snížená",$J$263,0)</f>
        <v>0</v>
      </c>
      <c r="BG263" s="139">
        <f>IF($N$263="zákl. přenesená",$J$263,0)</f>
        <v>0</v>
      </c>
      <c r="BH263" s="139">
        <f>IF($N$263="sníž. přenesená",$J$263,0)</f>
        <v>0</v>
      </c>
      <c r="BI263" s="139">
        <f>IF($N$263="nulová",$J$263,0)</f>
        <v>0</v>
      </c>
      <c r="BJ263" s="89" t="s">
        <v>22</v>
      </c>
      <c r="BK263" s="139">
        <f>ROUND($I$263*$H$263,2)</f>
        <v>0</v>
      </c>
      <c r="BL263" s="89" t="s">
        <v>157</v>
      </c>
      <c r="BM263" s="89" t="s">
        <v>572</v>
      </c>
    </row>
    <row r="264" spans="2:47" s="10" customFormat="1" ht="27" customHeight="1">
      <c r="B264" s="24"/>
      <c r="D264" s="140" t="s">
        <v>158</v>
      </c>
      <c r="F264" s="141" t="s">
        <v>575</v>
      </c>
      <c r="L264" s="24"/>
      <c r="M264" s="50"/>
      <c r="T264" s="51"/>
      <c r="AT264" s="10" t="s">
        <v>158</v>
      </c>
      <c r="AU264" s="10" t="s">
        <v>80</v>
      </c>
    </row>
    <row r="265" spans="2:63" s="119" customFormat="1" ht="37.5" customHeight="1">
      <c r="B265" s="118"/>
      <c r="D265" s="120" t="s">
        <v>71</v>
      </c>
      <c r="E265" s="121" t="s">
        <v>576</v>
      </c>
      <c r="F265" s="121" t="s">
        <v>577</v>
      </c>
      <c r="J265" s="122">
        <f>$BK$265</f>
        <v>0</v>
      </c>
      <c r="L265" s="118"/>
      <c r="M265" s="123"/>
      <c r="P265" s="124">
        <f>$P$266+$P$313+$P$334</f>
        <v>0</v>
      </c>
      <c r="R265" s="124">
        <f>$R$266+$R$313+$R$334</f>
        <v>0</v>
      </c>
      <c r="T265" s="125">
        <f>$T$266+$T$313+$T$334</f>
        <v>0</v>
      </c>
      <c r="AR265" s="120" t="s">
        <v>22</v>
      </c>
      <c r="AT265" s="120" t="s">
        <v>71</v>
      </c>
      <c r="AU265" s="120" t="s">
        <v>72</v>
      </c>
      <c r="AY265" s="120" t="s">
        <v>149</v>
      </c>
      <c r="BK265" s="126">
        <f>$BK$266+$BK$313+$BK$334</f>
        <v>0</v>
      </c>
    </row>
    <row r="266" spans="2:63" s="119" customFormat="1" ht="21" customHeight="1">
      <c r="B266" s="118"/>
      <c r="D266" s="120" t="s">
        <v>71</v>
      </c>
      <c r="E266" s="127" t="s">
        <v>578</v>
      </c>
      <c r="F266" s="127" t="s">
        <v>579</v>
      </c>
      <c r="J266" s="128">
        <f>$BK$266</f>
        <v>0</v>
      </c>
      <c r="L266" s="118"/>
      <c r="M266" s="123"/>
      <c r="P266" s="124">
        <f>SUM($P$267:$P$312)</f>
        <v>0</v>
      </c>
      <c r="R266" s="124">
        <f>SUM($R$267:$R$312)</f>
        <v>0</v>
      </c>
      <c r="T266" s="125">
        <f>SUM($T$267:$T$312)</f>
        <v>0</v>
      </c>
      <c r="AR266" s="120" t="s">
        <v>22</v>
      </c>
      <c r="AT266" s="120" t="s">
        <v>71</v>
      </c>
      <c r="AU266" s="120" t="s">
        <v>22</v>
      </c>
      <c r="AY266" s="120" t="s">
        <v>149</v>
      </c>
      <c r="BK266" s="126">
        <f>SUM($BK$267:$BK$312)</f>
        <v>0</v>
      </c>
    </row>
    <row r="267" spans="2:65" s="10" customFormat="1" ht="27" customHeight="1">
      <c r="B267" s="24"/>
      <c r="C267" s="129" t="s">
        <v>580</v>
      </c>
      <c r="D267" s="129" t="s">
        <v>153</v>
      </c>
      <c r="E267" s="130" t="s">
        <v>581</v>
      </c>
      <c r="F267" s="131" t="s">
        <v>582</v>
      </c>
      <c r="G267" s="132" t="s">
        <v>205</v>
      </c>
      <c r="H267" s="133">
        <v>1</v>
      </c>
      <c r="I267" s="156"/>
      <c r="J267" s="134">
        <f>ROUND($I$267*$H$267,2)</f>
        <v>0</v>
      </c>
      <c r="K267" s="131"/>
      <c r="L267" s="24"/>
      <c r="M267" s="135"/>
      <c r="N267" s="136" t="s">
        <v>43</v>
      </c>
      <c r="Q267" s="137">
        <v>0</v>
      </c>
      <c r="R267" s="137">
        <f>$Q$267*$H$267</f>
        <v>0</v>
      </c>
      <c r="S267" s="137">
        <v>0</v>
      </c>
      <c r="T267" s="138">
        <f>$S$267*$H$267</f>
        <v>0</v>
      </c>
      <c r="AR267" s="89" t="s">
        <v>157</v>
      </c>
      <c r="AT267" s="89" t="s">
        <v>153</v>
      </c>
      <c r="AU267" s="89" t="s">
        <v>80</v>
      </c>
      <c r="AY267" s="10" t="s">
        <v>149</v>
      </c>
      <c r="BE267" s="139">
        <f>IF($N$267="základní",$J$267,0)</f>
        <v>0</v>
      </c>
      <c r="BF267" s="139">
        <f>IF($N$267="snížená",$J$267,0)</f>
        <v>0</v>
      </c>
      <c r="BG267" s="139">
        <f>IF($N$267="zákl. přenesená",$J$267,0)</f>
        <v>0</v>
      </c>
      <c r="BH267" s="139">
        <f>IF($N$267="sníž. přenesená",$J$267,0)</f>
        <v>0</v>
      </c>
      <c r="BI267" s="139">
        <f>IF($N$267="nulová",$J$267,0)</f>
        <v>0</v>
      </c>
      <c r="BJ267" s="89" t="s">
        <v>22</v>
      </c>
      <c r="BK267" s="139">
        <f>ROUND($I$267*$H$267,2)</f>
        <v>0</v>
      </c>
      <c r="BL267" s="89" t="s">
        <v>157</v>
      </c>
      <c r="BM267" s="89" t="s">
        <v>583</v>
      </c>
    </row>
    <row r="268" spans="2:47" s="10" customFormat="1" ht="27" customHeight="1">
      <c r="B268" s="24"/>
      <c r="D268" s="140" t="s">
        <v>158</v>
      </c>
      <c r="F268" s="141" t="s">
        <v>582</v>
      </c>
      <c r="L268" s="24"/>
      <c r="M268" s="50"/>
      <c r="T268" s="51"/>
      <c r="AT268" s="10" t="s">
        <v>158</v>
      </c>
      <c r="AU268" s="10" t="s">
        <v>80</v>
      </c>
    </row>
    <row r="269" spans="2:65" s="10" customFormat="1" ht="15.75" customHeight="1">
      <c r="B269" s="24"/>
      <c r="C269" s="129" t="s">
        <v>584</v>
      </c>
      <c r="D269" s="129" t="s">
        <v>153</v>
      </c>
      <c r="E269" s="130" t="s">
        <v>585</v>
      </c>
      <c r="F269" s="131" t="s">
        <v>586</v>
      </c>
      <c r="G269" s="132" t="s">
        <v>205</v>
      </c>
      <c r="H269" s="133">
        <v>1</v>
      </c>
      <c r="I269" s="156"/>
      <c r="J269" s="134">
        <f>ROUND($I$269*$H$269,2)</f>
        <v>0</v>
      </c>
      <c r="K269" s="131"/>
      <c r="L269" s="24"/>
      <c r="M269" s="135"/>
      <c r="N269" s="136" t="s">
        <v>43</v>
      </c>
      <c r="Q269" s="137">
        <v>0</v>
      </c>
      <c r="R269" s="137">
        <f>$Q$269*$H$269</f>
        <v>0</v>
      </c>
      <c r="S269" s="137">
        <v>0</v>
      </c>
      <c r="T269" s="138">
        <f>$S$269*$H$269</f>
        <v>0</v>
      </c>
      <c r="AR269" s="89" t="s">
        <v>157</v>
      </c>
      <c r="AT269" s="89" t="s">
        <v>153</v>
      </c>
      <c r="AU269" s="89" t="s">
        <v>80</v>
      </c>
      <c r="AY269" s="10" t="s">
        <v>149</v>
      </c>
      <c r="BE269" s="139">
        <f>IF($N$269="základní",$J$269,0)</f>
        <v>0</v>
      </c>
      <c r="BF269" s="139">
        <f>IF($N$269="snížená",$J$269,0)</f>
        <v>0</v>
      </c>
      <c r="BG269" s="139">
        <f>IF($N$269="zákl. přenesená",$J$269,0)</f>
        <v>0</v>
      </c>
      <c r="BH269" s="139">
        <f>IF($N$269="sníž. přenesená",$J$269,0)</f>
        <v>0</v>
      </c>
      <c r="BI269" s="139">
        <f>IF($N$269="nulová",$J$269,0)</f>
        <v>0</v>
      </c>
      <c r="BJ269" s="89" t="s">
        <v>22</v>
      </c>
      <c r="BK269" s="139">
        <f>ROUND($I$269*$H$269,2)</f>
        <v>0</v>
      </c>
      <c r="BL269" s="89" t="s">
        <v>157</v>
      </c>
      <c r="BM269" s="89" t="s">
        <v>587</v>
      </c>
    </row>
    <row r="270" spans="2:47" s="10" customFormat="1" ht="16.5" customHeight="1">
      <c r="B270" s="24"/>
      <c r="D270" s="140" t="s">
        <v>158</v>
      </c>
      <c r="F270" s="141" t="s">
        <v>588</v>
      </c>
      <c r="L270" s="24"/>
      <c r="M270" s="50"/>
      <c r="T270" s="51"/>
      <c r="AT270" s="10" t="s">
        <v>158</v>
      </c>
      <c r="AU270" s="10" t="s">
        <v>80</v>
      </c>
    </row>
    <row r="271" spans="2:65" s="10" customFormat="1" ht="27" customHeight="1">
      <c r="B271" s="24"/>
      <c r="C271" s="129" t="s">
        <v>589</v>
      </c>
      <c r="D271" s="129" t="s">
        <v>153</v>
      </c>
      <c r="E271" s="130" t="s">
        <v>590</v>
      </c>
      <c r="F271" s="131" t="s">
        <v>591</v>
      </c>
      <c r="G271" s="132" t="s">
        <v>205</v>
      </c>
      <c r="H271" s="133">
        <v>8</v>
      </c>
      <c r="I271" s="156"/>
      <c r="J271" s="134">
        <f>ROUND($I$271*$H$271,2)</f>
        <v>0</v>
      </c>
      <c r="K271" s="131"/>
      <c r="L271" s="24"/>
      <c r="M271" s="135"/>
      <c r="N271" s="136" t="s">
        <v>43</v>
      </c>
      <c r="Q271" s="137">
        <v>0</v>
      </c>
      <c r="R271" s="137">
        <f>$Q$271*$H$271</f>
        <v>0</v>
      </c>
      <c r="S271" s="137">
        <v>0</v>
      </c>
      <c r="T271" s="138">
        <f>$S$271*$H$271</f>
        <v>0</v>
      </c>
      <c r="AR271" s="89" t="s">
        <v>157</v>
      </c>
      <c r="AT271" s="89" t="s">
        <v>153</v>
      </c>
      <c r="AU271" s="89" t="s">
        <v>80</v>
      </c>
      <c r="AY271" s="10" t="s">
        <v>149</v>
      </c>
      <c r="BE271" s="139">
        <f>IF($N$271="základní",$J$271,0)</f>
        <v>0</v>
      </c>
      <c r="BF271" s="139">
        <f>IF($N$271="snížená",$J$271,0)</f>
        <v>0</v>
      </c>
      <c r="BG271" s="139">
        <f>IF($N$271="zákl. přenesená",$J$271,0)</f>
        <v>0</v>
      </c>
      <c r="BH271" s="139">
        <f>IF($N$271="sníž. přenesená",$J$271,0)</f>
        <v>0</v>
      </c>
      <c r="BI271" s="139">
        <f>IF($N$271="nulová",$J$271,0)</f>
        <v>0</v>
      </c>
      <c r="BJ271" s="89" t="s">
        <v>22</v>
      </c>
      <c r="BK271" s="139">
        <f>ROUND($I$271*$H$271,2)</f>
        <v>0</v>
      </c>
      <c r="BL271" s="89" t="s">
        <v>157</v>
      </c>
      <c r="BM271" s="89" t="s">
        <v>580</v>
      </c>
    </row>
    <row r="272" spans="2:47" s="10" customFormat="1" ht="27" customHeight="1">
      <c r="B272" s="24"/>
      <c r="D272" s="140" t="s">
        <v>158</v>
      </c>
      <c r="F272" s="141" t="s">
        <v>591</v>
      </c>
      <c r="L272" s="24"/>
      <c r="M272" s="50"/>
      <c r="T272" s="51"/>
      <c r="AT272" s="10" t="s">
        <v>158</v>
      </c>
      <c r="AU272" s="10" t="s">
        <v>80</v>
      </c>
    </row>
    <row r="273" spans="2:65" s="10" customFormat="1" ht="15.75" customHeight="1">
      <c r="B273" s="24"/>
      <c r="C273" s="129" t="s">
        <v>592</v>
      </c>
      <c r="D273" s="129" t="s">
        <v>153</v>
      </c>
      <c r="E273" s="130" t="s">
        <v>593</v>
      </c>
      <c r="F273" s="131" t="s">
        <v>594</v>
      </c>
      <c r="G273" s="132" t="s">
        <v>205</v>
      </c>
      <c r="H273" s="133">
        <v>8</v>
      </c>
      <c r="I273" s="156"/>
      <c r="J273" s="134">
        <f>ROUND($I$273*$H$273,2)</f>
        <v>0</v>
      </c>
      <c r="K273" s="131"/>
      <c r="L273" s="24"/>
      <c r="M273" s="135"/>
      <c r="N273" s="136" t="s">
        <v>43</v>
      </c>
      <c r="Q273" s="137">
        <v>0</v>
      </c>
      <c r="R273" s="137">
        <f>$Q$273*$H$273</f>
        <v>0</v>
      </c>
      <c r="S273" s="137">
        <v>0</v>
      </c>
      <c r="T273" s="138">
        <f>$S$273*$H$273</f>
        <v>0</v>
      </c>
      <c r="AR273" s="89" t="s">
        <v>157</v>
      </c>
      <c r="AT273" s="89" t="s">
        <v>153</v>
      </c>
      <c r="AU273" s="89" t="s">
        <v>80</v>
      </c>
      <c r="AY273" s="10" t="s">
        <v>149</v>
      </c>
      <c r="BE273" s="139">
        <f>IF($N$273="základní",$J$273,0)</f>
        <v>0</v>
      </c>
      <c r="BF273" s="139">
        <f>IF($N$273="snížená",$J$273,0)</f>
        <v>0</v>
      </c>
      <c r="BG273" s="139">
        <f>IF($N$273="zákl. přenesená",$J$273,0)</f>
        <v>0</v>
      </c>
      <c r="BH273" s="139">
        <f>IF($N$273="sníž. přenesená",$J$273,0)</f>
        <v>0</v>
      </c>
      <c r="BI273" s="139">
        <f>IF($N$273="nulová",$J$273,0)</f>
        <v>0</v>
      </c>
      <c r="BJ273" s="89" t="s">
        <v>22</v>
      </c>
      <c r="BK273" s="139">
        <f>ROUND($I$273*$H$273,2)</f>
        <v>0</v>
      </c>
      <c r="BL273" s="89" t="s">
        <v>157</v>
      </c>
      <c r="BM273" s="89" t="s">
        <v>584</v>
      </c>
    </row>
    <row r="274" spans="2:47" s="10" customFormat="1" ht="16.5" customHeight="1">
      <c r="B274" s="24"/>
      <c r="D274" s="140" t="s">
        <v>158</v>
      </c>
      <c r="F274" s="141" t="s">
        <v>594</v>
      </c>
      <c r="L274" s="24"/>
      <c r="M274" s="50"/>
      <c r="T274" s="51"/>
      <c r="AT274" s="10" t="s">
        <v>158</v>
      </c>
      <c r="AU274" s="10" t="s">
        <v>80</v>
      </c>
    </row>
    <row r="275" spans="2:65" s="10" customFormat="1" ht="26.25" customHeight="1">
      <c r="B275" s="24"/>
      <c r="C275" s="129" t="s">
        <v>595</v>
      </c>
      <c r="D275" s="129" t="s">
        <v>153</v>
      </c>
      <c r="E275" s="130" t="s">
        <v>596</v>
      </c>
      <c r="F275" s="131" t="s">
        <v>597</v>
      </c>
      <c r="G275" s="132" t="s">
        <v>210</v>
      </c>
      <c r="H275" s="133">
        <v>1</v>
      </c>
      <c r="I275" s="156"/>
      <c r="J275" s="134">
        <f>ROUND($I$275*$H$275,2)</f>
        <v>0</v>
      </c>
      <c r="K275" s="131"/>
      <c r="L275" s="24"/>
      <c r="M275" s="135"/>
      <c r="N275" s="136" t="s">
        <v>43</v>
      </c>
      <c r="Q275" s="137">
        <v>0</v>
      </c>
      <c r="R275" s="137">
        <f>$Q$275*$H$275</f>
        <v>0</v>
      </c>
      <c r="S275" s="137">
        <v>0</v>
      </c>
      <c r="T275" s="138">
        <f>$S$275*$H$275</f>
        <v>0</v>
      </c>
      <c r="AR275" s="89" t="s">
        <v>157</v>
      </c>
      <c r="AT275" s="89" t="s">
        <v>153</v>
      </c>
      <c r="AU275" s="89" t="s">
        <v>80</v>
      </c>
      <c r="AY275" s="10" t="s">
        <v>149</v>
      </c>
      <c r="BE275" s="139">
        <f>IF($N$275="základní",$J$275,0)</f>
        <v>0</v>
      </c>
      <c r="BF275" s="139">
        <f>IF($N$275="snížená",$J$275,0)</f>
        <v>0</v>
      </c>
      <c r="BG275" s="139">
        <f>IF($N$275="zákl. přenesená",$J$275,0)</f>
        <v>0</v>
      </c>
      <c r="BH275" s="139">
        <f>IF($N$275="sníž. přenesená",$J$275,0)</f>
        <v>0</v>
      </c>
      <c r="BI275" s="139">
        <f>IF($N$275="nulová",$J$275,0)</f>
        <v>0</v>
      </c>
      <c r="BJ275" s="89" t="s">
        <v>22</v>
      </c>
      <c r="BK275" s="139">
        <f>ROUND($I$275*$H$275,2)</f>
        <v>0</v>
      </c>
      <c r="BL275" s="89" t="s">
        <v>157</v>
      </c>
      <c r="BM275" s="89" t="s">
        <v>589</v>
      </c>
    </row>
    <row r="276" spans="2:47" s="10" customFormat="1" ht="16.5" customHeight="1">
      <c r="B276" s="24"/>
      <c r="D276" s="140" t="s">
        <v>158</v>
      </c>
      <c r="F276" s="141" t="s">
        <v>597</v>
      </c>
      <c r="L276" s="24"/>
      <c r="M276" s="50"/>
      <c r="T276" s="51"/>
      <c r="AT276" s="10" t="s">
        <v>158</v>
      </c>
      <c r="AU276" s="10" t="s">
        <v>80</v>
      </c>
    </row>
    <row r="277" spans="2:65" s="10" customFormat="1" ht="15.75" customHeight="1">
      <c r="B277" s="24"/>
      <c r="C277" s="129" t="s">
        <v>598</v>
      </c>
      <c r="D277" s="129" t="s">
        <v>153</v>
      </c>
      <c r="E277" s="130" t="s">
        <v>599</v>
      </c>
      <c r="F277" s="131" t="s">
        <v>600</v>
      </c>
      <c r="G277" s="132" t="s">
        <v>210</v>
      </c>
      <c r="H277" s="133">
        <v>1</v>
      </c>
      <c r="I277" s="156"/>
      <c r="J277" s="134">
        <f>ROUND($I$277*$H$277,2)</f>
        <v>0</v>
      </c>
      <c r="K277" s="131"/>
      <c r="L277" s="24"/>
      <c r="M277" s="135"/>
      <c r="N277" s="136" t="s">
        <v>43</v>
      </c>
      <c r="Q277" s="137">
        <v>0</v>
      </c>
      <c r="R277" s="137">
        <f>$Q$277*$H$277</f>
        <v>0</v>
      </c>
      <c r="S277" s="137">
        <v>0</v>
      </c>
      <c r="T277" s="138">
        <f>$S$277*$H$277</f>
        <v>0</v>
      </c>
      <c r="AR277" s="89" t="s">
        <v>157</v>
      </c>
      <c r="AT277" s="89" t="s">
        <v>153</v>
      </c>
      <c r="AU277" s="89" t="s">
        <v>80</v>
      </c>
      <c r="AY277" s="10" t="s">
        <v>149</v>
      </c>
      <c r="BE277" s="139">
        <f>IF($N$277="základní",$J$277,0)</f>
        <v>0</v>
      </c>
      <c r="BF277" s="139">
        <f>IF($N$277="snížená",$J$277,0)</f>
        <v>0</v>
      </c>
      <c r="BG277" s="139">
        <f>IF($N$277="zákl. přenesená",$J$277,0)</f>
        <v>0</v>
      </c>
      <c r="BH277" s="139">
        <f>IF($N$277="sníž. přenesená",$J$277,0)</f>
        <v>0</v>
      </c>
      <c r="BI277" s="139">
        <f>IF($N$277="nulová",$J$277,0)</f>
        <v>0</v>
      </c>
      <c r="BJ277" s="89" t="s">
        <v>22</v>
      </c>
      <c r="BK277" s="139">
        <f>ROUND($I$277*$H$277,2)</f>
        <v>0</v>
      </c>
      <c r="BL277" s="89" t="s">
        <v>157</v>
      </c>
      <c r="BM277" s="89" t="s">
        <v>592</v>
      </c>
    </row>
    <row r="278" spans="2:47" s="10" customFormat="1" ht="16.5" customHeight="1">
      <c r="B278" s="24"/>
      <c r="D278" s="140" t="s">
        <v>158</v>
      </c>
      <c r="F278" s="141" t="s">
        <v>600</v>
      </c>
      <c r="L278" s="24"/>
      <c r="M278" s="50"/>
      <c r="T278" s="51"/>
      <c r="AT278" s="10" t="s">
        <v>158</v>
      </c>
      <c r="AU278" s="10" t="s">
        <v>80</v>
      </c>
    </row>
    <row r="279" spans="2:65" s="10" customFormat="1" ht="27" customHeight="1">
      <c r="B279" s="24"/>
      <c r="C279" s="129" t="s">
        <v>601</v>
      </c>
      <c r="D279" s="129" t="s">
        <v>153</v>
      </c>
      <c r="E279" s="130" t="s">
        <v>602</v>
      </c>
      <c r="F279" s="131" t="s">
        <v>603</v>
      </c>
      <c r="G279" s="132" t="s">
        <v>205</v>
      </c>
      <c r="H279" s="133">
        <v>1</v>
      </c>
      <c r="I279" s="156"/>
      <c r="J279" s="134">
        <f>ROUND($I$279*$H$279,2)</f>
        <v>0</v>
      </c>
      <c r="K279" s="131"/>
      <c r="L279" s="24"/>
      <c r="M279" s="135"/>
      <c r="N279" s="136" t="s">
        <v>43</v>
      </c>
      <c r="Q279" s="137">
        <v>0</v>
      </c>
      <c r="R279" s="137">
        <f>$Q$279*$H$279</f>
        <v>0</v>
      </c>
      <c r="S279" s="137">
        <v>0</v>
      </c>
      <c r="T279" s="138">
        <f>$S$279*$H$279</f>
        <v>0</v>
      </c>
      <c r="AR279" s="89" t="s">
        <v>157</v>
      </c>
      <c r="AT279" s="89" t="s">
        <v>153</v>
      </c>
      <c r="AU279" s="89" t="s">
        <v>80</v>
      </c>
      <c r="AY279" s="10" t="s">
        <v>149</v>
      </c>
      <c r="BE279" s="139">
        <f>IF($N$279="základní",$J$279,0)</f>
        <v>0</v>
      </c>
      <c r="BF279" s="139">
        <f>IF($N$279="snížená",$J$279,0)</f>
        <v>0</v>
      </c>
      <c r="BG279" s="139">
        <f>IF($N$279="zákl. přenesená",$J$279,0)</f>
        <v>0</v>
      </c>
      <c r="BH279" s="139">
        <f>IF($N$279="sníž. přenesená",$J$279,0)</f>
        <v>0</v>
      </c>
      <c r="BI279" s="139">
        <f>IF($N$279="nulová",$J$279,0)</f>
        <v>0</v>
      </c>
      <c r="BJ279" s="89" t="s">
        <v>22</v>
      </c>
      <c r="BK279" s="139">
        <f>ROUND($I$279*$H$279,2)</f>
        <v>0</v>
      </c>
      <c r="BL279" s="89" t="s">
        <v>157</v>
      </c>
      <c r="BM279" s="89" t="s">
        <v>595</v>
      </c>
    </row>
    <row r="280" spans="2:47" s="10" customFormat="1" ht="27" customHeight="1">
      <c r="B280" s="24"/>
      <c r="D280" s="140" t="s">
        <v>158</v>
      </c>
      <c r="F280" s="141" t="s">
        <v>603</v>
      </c>
      <c r="L280" s="24"/>
      <c r="M280" s="50"/>
      <c r="T280" s="51"/>
      <c r="AT280" s="10" t="s">
        <v>158</v>
      </c>
      <c r="AU280" s="10" t="s">
        <v>80</v>
      </c>
    </row>
    <row r="281" spans="2:65" s="10" customFormat="1" ht="15.75" customHeight="1">
      <c r="B281" s="24"/>
      <c r="C281" s="129" t="s">
        <v>604</v>
      </c>
      <c r="D281" s="129" t="s">
        <v>153</v>
      </c>
      <c r="E281" s="130" t="s">
        <v>605</v>
      </c>
      <c r="F281" s="131" t="s">
        <v>606</v>
      </c>
      <c r="G281" s="132" t="s">
        <v>205</v>
      </c>
      <c r="H281" s="133">
        <v>1</v>
      </c>
      <c r="I281" s="156"/>
      <c r="J281" s="134">
        <f>ROUND($I$281*$H$281,2)</f>
        <v>0</v>
      </c>
      <c r="K281" s="131"/>
      <c r="L281" s="24"/>
      <c r="M281" s="135"/>
      <c r="N281" s="136" t="s">
        <v>43</v>
      </c>
      <c r="Q281" s="137">
        <v>0</v>
      </c>
      <c r="R281" s="137">
        <f>$Q$281*$H$281</f>
        <v>0</v>
      </c>
      <c r="S281" s="137">
        <v>0</v>
      </c>
      <c r="T281" s="138">
        <f>$S$281*$H$281</f>
        <v>0</v>
      </c>
      <c r="AR281" s="89" t="s">
        <v>157</v>
      </c>
      <c r="AT281" s="89" t="s">
        <v>153</v>
      </c>
      <c r="AU281" s="89" t="s">
        <v>80</v>
      </c>
      <c r="AY281" s="10" t="s">
        <v>149</v>
      </c>
      <c r="BE281" s="139">
        <f>IF($N$281="základní",$J$281,0)</f>
        <v>0</v>
      </c>
      <c r="BF281" s="139">
        <f>IF($N$281="snížená",$J$281,0)</f>
        <v>0</v>
      </c>
      <c r="BG281" s="139">
        <f>IF($N$281="zákl. přenesená",$J$281,0)</f>
        <v>0</v>
      </c>
      <c r="BH281" s="139">
        <f>IF($N$281="sníž. přenesená",$J$281,0)</f>
        <v>0</v>
      </c>
      <c r="BI281" s="139">
        <f>IF($N$281="nulová",$J$281,0)</f>
        <v>0</v>
      </c>
      <c r="BJ281" s="89" t="s">
        <v>22</v>
      </c>
      <c r="BK281" s="139">
        <f>ROUND($I$281*$H$281,2)</f>
        <v>0</v>
      </c>
      <c r="BL281" s="89" t="s">
        <v>157</v>
      </c>
      <c r="BM281" s="89" t="s">
        <v>598</v>
      </c>
    </row>
    <row r="282" spans="2:47" s="10" customFormat="1" ht="16.5" customHeight="1">
      <c r="B282" s="24"/>
      <c r="D282" s="140" t="s">
        <v>158</v>
      </c>
      <c r="F282" s="141" t="s">
        <v>606</v>
      </c>
      <c r="L282" s="24"/>
      <c r="M282" s="50"/>
      <c r="T282" s="51"/>
      <c r="AT282" s="10" t="s">
        <v>158</v>
      </c>
      <c r="AU282" s="10" t="s">
        <v>80</v>
      </c>
    </row>
    <row r="283" spans="2:65" s="10" customFormat="1" ht="27" customHeight="1">
      <c r="B283" s="24"/>
      <c r="C283" s="129" t="s">
        <v>607</v>
      </c>
      <c r="D283" s="129" t="s">
        <v>153</v>
      </c>
      <c r="E283" s="130" t="s">
        <v>608</v>
      </c>
      <c r="F283" s="131" t="s">
        <v>609</v>
      </c>
      <c r="G283" s="132" t="s">
        <v>205</v>
      </c>
      <c r="H283" s="133">
        <v>1</v>
      </c>
      <c r="I283" s="156"/>
      <c r="J283" s="134">
        <f>ROUND($I$283*$H$283,2)</f>
        <v>0</v>
      </c>
      <c r="K283" s="131"/>
      <c r="L283" s="24"/>
      <c r="M283" s="135"/>
      <c r="N283" s="136" t="s">
        <v>43</v>
      </c>
      <c r="Q283" s="137">
        <v>0</v>
      </c>
      <c r="R283" s="137">
        <f>$Q$283*$H$283</f>
        <v>0</v>
      </c>
      <c r="S283" s="137">
        <v>0</v>
      </c>
      <c r="T283" s="138">
        <f>$S$283*$H$283</f>
        <v>0</v>
      </c>
      <c r="AR283" s="89" t="s">
        <v>157</v>
      </c>
      <c r="AT283" s="89" t="s">
        <v>153</v>
      </c>
      <c r="AU283" s="89" t="s">
        <v>80</v>
      </c>
      <c r="AY283" s="10" t="s">
        <v>149</v>
      </c>
      <c r="BE283" s="139">
        <f>IF($N$283="základní",$J$283,0)</f>
        <v>0</v>
      </c>
      <c r="BF283" s="139">
        <f>IF($N$283="snížená",$J$283,0)</f>
        <v>0</v>
      </c>
      <c r="BG283" s="139">
        <f>IF($N$283="zákl. přenesená",$J$283,0)</f>
        <v>0</v>
      </c>
      <c r="BH283" s="139">
        <f>IF($N$283="sníž. přenesená",$J$283,0)</f>
        <v>0</v>
      </c>
      <c r="BI283" s="139">
        <f>IF($N$283="nulová",$J$283,0)</f>
        <v>0</v>
      </c>
      <c r="BJ283" s="89" t="s">
        <v>22</v>
      </c>
      <c r="BK283" s="139">
        <f>ROUND($I$283*$H$283,2)</f>
        <v>0</v>
      </c>
      <c r="BL283" s="89" t="s">
        <v>157</v>
      </c>
      <c r="BM283" s="89" t="s">
        <v>601</v>
      </c>
    </row>
    <row r="284" spans="2:47" s="10" customFormat="1" ht="27" customHeight="1">
      <c r="B284" s="24"/>
      <c r="D284" s="140" t="s">
        <v>158</v>
      </c>
      <c r="F284" s="141" t="s">
        <v>609</v>
      </c>
      <c r="L284" s="24"/>
      <c r="M284" s="50"/>
      <c r="T284" s="51"/>
      <c r="AT284" s="10" t="s">
        <v>158</v>
      </c>
      <c r="AU284" s="10" t="s">
        <v>80</v>
      </c>
    </row>
    <row r="285" spans="2:65" s="10" customFormat="1" ht="15.75" customHeight="1">
      <c r="B285" s="24"/>
      <c r="C285" s="129" t="s">
        <v>610</v>
      </c>
      <c r="D285" s="129" t="s">
        <v>153</v>
      </c>
      <c r="E285" s="130" t="s">
        <v>611</v>
      </c>
      <c r="F285" s="131" t="s">
        <v>612</v>
      </c>
      <c r="G285" s="132" t="s">
        <v>205</v>
      </c>
      <c r="H285" s="133">
        <v>1</v>
      </c>
      <c r="I285" s="156"/>
      <c r="J285" s="134">
        <f>ROUND($I$285*$H$285,2)</f>
        <v>0</v>
      </c>
      <c r="K285" s="131"/>
      <c r="L285" s="24"/>
      <c r="M285" s="135"/>
      <c r="N285" s="136" t="s">
        <v>43</v>
      </c>
      <c r="Q285" s="137">
        <v>0</v>
      </c>
      <c r="R285" s="137">
        <f>$Q$285*$H$285</f>
        <v>0</v>
      </c>
      <c r="S285" s="137">
        <v>0</v>
      </c>
      <c r="T285" s="138">
        <f>$S$285*$H$285</f>
        <v>0</v>
      </c>
      <c r="AR285" s="89" t="s">
        <v>157</v>
      </c>
      <c r="AT285" s="89" t="s">
        <v>153</v>
      </c>
      <c r="AU285" s="89" t="s">
        <v>80</v>
      </c>
      <c r="AY285" s="10" t="s">
        <v>149</v>
      </c>
      <c r="BE285" s="139">
        <f>IF($N$285="základní",$J$285,0)</f>
        <v>0</v>
      </c>
      <c r="BF285" s="139">
        <f>IF($N$285="snížená",$J$285,0)</f>
        <v>0</v>
      </c>
      <c r="BG285" s="139">
        <f>IF($N$285="zákl. přenesená",$J$285,0)</f>
        <v>0</v>
      </c>
      <c r="BH285" s="139">
        <f>IF($N$285="sníž. přenesená",$J$285,0)</f>
        <v>0</v>
      </c>
      <c r="BI285" s="139">
        <f>IF($N$285="nulová",$J$285,0)</f>
        <v>0</v>
      </c>
      <c r="BJ285" s="89" t="s">
        <v>22</v>
      </c>
      <c r="BK285" s="139">
        <f>ROUND($I$285*$H$285,2)</f>
        <v>0</v>
      </c>
      <c r="BL285" s="89" t="s">
        <v>157</v>
      </c>
      <c r="BM285" s="89" t="s">
        <v>604</v>
      </c>
    </row>
    <row r="286" spans="2:47" s="10" customFormat="1" ht="16.5" customHeight="1">
      <c r="B286" s="24"/>
      <c r="D286" s="140" t="s">
        <v>158</v>
      </c>
      <c r="F286" s="141" t="s">
        <v>612</v>
      </c>
      <c r="L286" s="24"/>
      <c r="M286" s="50"/>
      <c r="T286" s="51"/>
      <c r="AT286" s="10" t="s">
        <v>158</v>
      </c>
      <c r="AU286" s="10" t="s">
        <v>80</v>
      </c>
    </row>
    <row r="287" spans="2:65" s="10" customFormat="1" ht="15.75" customHeight="1">
      <c r="B287" s="24"/>
      <c r="C287" s="129" t="s">
        <v>613</v>
      </c>
      <c r="D287" s="129" t="s">
        <v>153</v>
      </c>
      <c r="E287" s="130" t="s">
        <v>614</v>
      </c>
      <c r="F287" s="131" t="s">
        <v>615</v>
      </c>
      <c r="G287" s="132" t="s">
        <v>205</v>
      </c>
      <c r="H287" s="133">
        <v>6</v>
      </c>
      <c r="I287" s="156"/>
      <c r="J287" s="134">
        <f>ROUND($I$287*$H$287,2)</f>
        <v>0</v>
      </c>
      <c r="K287" s="131"/>
      <c r="L287" s="24"/>
      <c r="M287" s="135"/>
      <c r="N287" s="136" t="s">
        <v>43</v>
      </c>
      <c r="Q287" s="137">
        <v>0</v>
      </c>
      <c r="R287" s="137">
        <f>$Q$287*$H$287</f>
        <v>0</v>
      </c>
      <c r="S287" s="137">
        <v>0</v>
      </c>
      <c r="T287" s="138">
        <f>$S$287*$H$287</f>
        <v>0</v>
      </c>
      <c r="AR287" s="89" t="s">
        <v>157</v>
      </c>
      <c r="AT287" s="89" t="s">
        <v>153</v>
      </c>
      <c r="AU287" s="89" t="s">
        <v>80</v>
      </c>
      <c r="AY287" s="10" t="s">
        <v>149</v>
      </c>
      <c r="BE287" s="139">
        <f>IF($N$287="základní",$J$287,0)</f>
        <v>0</v>
      </c>
      <c r="BF287" s="139">
        <f>IF($N$287="snížená",$J$287,0)</f>
        <v>0</v>
      </c>
      <c r="BG287" s="139">
        <f>IF($N$287="zákl. přenesená",$J$287,0)</f>
        <v>0</v>
      </c>
      <c r="BH287" s="139">
        <f>IF($N$287="sníž. přenesená",$J$287,0)</f>
        <v>0</v>
      </c>
      <c r="BI287" s="139">
        <f>IF($N$287="nulová",$J$287,0)</f>
        <v>0</v>
      </c>
      <c r="BJ287" s="89" t="s">
        <v>22</v>
      </c>
      <c r="BK287" s="139">
        <f>ROUND($I$287*$H$287,2)</f>
        <v>0</v>
      </c>
      <c r="BL287" s="89" t="s">
        <v>157</v>
      </c>
      <c r="BM287" s="89" t="s">
        <v>607</v>
      </c>
    </row>
    <row r="288" spans="2:47" s="10" customFormat="1" ht="16.5" customHeight="1">
      <c r="B288" s="24"/>
      <c r="D288" s="140" t="s">
        <v>158</v>
      </c>
      <c r="F288" s="141" t="s">
        <v>615</v>
      </c>
      <c r="L288" s="24"/>
      <c r="M288" s="50"/>
      <c r="T288" s="51"/>
      <c r="AT288" s="10" t="s">
        <v>158</v>
      </c>
      <c r="AU288" s="10" t="s">
        <v>80</v>
      </c>
    </row>
    <row r="289" spans="2:65" s="10" customFormat="1" ht="15.75" customHeight="1">
      <c r="B289" s="24"/>
      <c r="C289" s="129" t="s">
        <v>616</v>
      </c>
      <c r="D289" s="129" t="s">
        <v>153</v>
      </c>
      <c r="E289" s="130" t="s">
        <v>617</v>
      </c>
      <c r="F289" s="131" t="s">
        <v>618</v>
      </c>
      <c r="G289" s="132" t="s">
        <v>205</v>
      </c>
      <c r="H289" s="133">
        <v>6</v>
      </c>
      <c r="I289" s="156"/>
      <c r="J289" s="134">
        <f>ROUND($I$289*$H$289,2)</f>
        <v>0</v>
      </c>
      <c r="K289" s="131"/>
      <c r="L289" s="24"/>
      <c r="M289" s="135"/>
      <c r="N289" s="136" t="s">
        <v>43</v>
      </c>
      <c r="Q289" s="137">
        <v>0</v>
      </c>
      <c r="R289" s="137">
        <f>$Q$289*$H$289</f>
        <v>0</v>
      </c>
      <c r="S289" s="137">
        <v>0</v>
      </c>
      <c r="T289" s="138">
        <f>$S$289*$H$289</f>
        <v>0</v>
      </c>
      <c r="AR289" s="89" t="s">
        <v>157</v>
      </c>
      <c r="AT289" s="89" t="s">
        <v>153</v>
      </c>
      <c r="AU289" s="89" t="s">
        <v>80</v>
      </c>
      <c r="AY289" s="10" t="s">
        <v>149</v>
      </c>
      <c r="BE289" s="139">
        <f>IF($N$289="základní",$J$289,0)</f>
        <v>0</v>
      </c>
      <c r="BF289" s="139">
        <f>IF($N$289="snížená",$J$289,0)</f>
        <v>0</v>
      </c>
      <c r="BG289" s="139">
        <f>IF($N$289="zákl. přenesená",$J$289,0)</f>
        <v>0</v>
      </c>
      <c r="BH289" s="139">
        <f>IF($N$289="sníž. přenesená",$J$289,0)</f>
        <v>0</v>
      </c>
      <c r="BI289" s="139">
        <f>IF($N$289="nulová",$J$289,0)</f>
        <v>0</v>
      </c>
      <c r="BJ289" s="89" t="s">
        <v>22</v>
      </c>
      <c r="BK289" s="139">
        <f>ROUND($I$289*$H$289,2)</f>
        <v>0</v>
      </c>
      <c r="BL289" s="89" t="s">
        <v>157</v>
      </c>
      <c r="BM289" s="89" t="s">
        <v>610</v>
      </c>
    </row>
    <row r="290" spans="2:47" s="10" customFormat="1" ht="16.5" customHeight="1">
      <c r="B290" s="24"/>
      <c r="D290" s="140" t="s">
        <v>158</v>
      </c>
      <c r="F290" s="141" t="s">
        <v>618</v>
      </c>
      <c r="L290" s="24"/>
      <c r="M290" s="50"/>
      <c r="T290" s="51"/>
      <c r="AT290" s="10" t="s">
        <v>158</v>
      </c>
      <c r="AU290" s="10" t="s">
        <v>80</v>
      </c>
    </row>
    <row r="291" spans="2:65" s="10" customFormat="1" ht="15.75" customHeight="1">
      <c r="B291" s="24"/>
      <c r="C291" s="129" t="s">
        <v>619</v>
      </c>
      <c r="D291" s="129" t="s">
        <v>153</v>
      </c>
      <c r="E291" s="130" t="s">
        <v>620</v>
      </c>
      <c r="F291" s="131" t="s">
        <v>621</v>
      </c>
      <c r="G291" s="132" t="s">
        <v>205</v>
      </c>
      <c r="H291" s="133">
        <v>42</v>
      </c>
      <c r="I291" s="156"/>
      <c r="J291" s="134">
        <f>ROUND($I$291*$H$291,2)</f>
        <v>0</v>
      </c>
      <c r="K291" s="131"/>
      <c r="L291" s="24"/>
      <c r="M291" s="135"/>
      <c r="N291" s="136" t="s">
        <v>43</v>
      </c>
      <c r="Q291" s="137">
        <v>0</v>
      </c>
      <c r="R291" s="137">
        <f>$Q$291*$H$291</f>
        <v>0</v>
      </c>
      <c r="S291" s="137">
        <v>0</v>
      </c>
      <c r="T291" s="138">
        <f>$S$291*$H$291</f>
        <v>0</v>
      </c>
      <c r="AR291" s="89" t="s">
        <v>157</v>
      </c>
      <c r="AT291" s="89" t="s">
        <v>153</v>
      </c>
      <c r="AU291" s="89" t="s">
        <v>80</v>
      </c>
      <c r="AY291" s="10" t="s">
        <v>149</v>
      </c>
      <c r="BE291" s="139">
        <f>IF($N$291="základní",$J$291,0)</f>
        <v>0</v>
      </c>
      <c r="BF291" s="139">
        <f>IF($N$291="snížená",$J$291,0)</f>
        <v>0</v>
      </c>
      <c r="BG291" s="139">
        <f>IF($N$291="zákl. přenesená",$J$291,0)</f>
        <v>0</v>
      </c>
      <c r="BH291" s="139">
        <f>IF($N$291="sníž. přenesená",$J$291,0)</f>
        <v>0</v>
      </c>
      <c r="BI291" s="139">
        <f>IF($N$291="nulová",$J$291,0)</f>
        <v>0</v>
      </c>
      <c r="BJ291" s="89" t="s">
        <v>22</v>
      </c>
      <c r="BK291" s="139">
        <f>ROUND($I$291*$H$291,2)</f>
        <v>0</v>
      </c>
      <c r="BL291" s="89" t="s">
        <v>157</v>
      </c>
      <c r="BM291" s="89" t="s">
        <v>613</v>
      </c>
    </row>
    <row r="292" spans="2:47" s="10" customFormat="1" ht="16.5" customHeight="1">
      <c r="B292" s="24"/>
      <c r="D292" s="140" t="s">
        <v>158</v>
      </c>
      <c r="F292" s="141" t="s">
        <v>621</v>
      </c>
      <c r="L292" s="24"/>
      <c r="M292" s="50"/>
      <c r="T292" s="51"/>
      <c r="AT292" s="10" t="s">
        <v>158</v>
      </c>
      <c r="AU292" s="10" t="s">
        <v>80</v>
      </c>
    </row>
    <row r="293" spans="2:65" s="10" customFormat="1" ht="15.75" customHeight="1">
      <c r="B293" s="24"/>
      <c r="C293" s="129" t="s">
        <v>622</v>
      </c>
      <c r="D293" s="129" t="s">
        <v>153</v>
      </c>
      <c r="E293" s="130" t="s">
        <v>623</v>
      </c>
      <c r="F293" s="131" t="s">
        <v>624</v>
      </c>
      <c r="G293" s="132" t="s">
        <v>205</v>
      </c>
      <c r="H293" s="133">
        <v>42</v>
      </c>
      <c r="I293" s="156"/>
      <c r="J293" s="134">
        <f>ROUND($I$293*$H$293,2)</f>
        <v>0</v>
      </c>
      <c r="K293" s="131"/>
      <c r="L293" s="24"/>
      <c r="M293" s="135"/>
      <c r="N293" s="136" t="s">
        <v>43</v>
      </c>
      <c r="Q293" s="137">
        <v>0</v>
      </c>
      <c r="R293" s="137">
        <f>$Q$293*$H$293</f>
        <v>0</v>
      </c>
      <c r="S293" s="137">
        <v>0</v>
      </c>
      <c r="T293" s="138">
        <f>$S$293*$H$293</f>
        <v>0</v>
      </c>
      <c r="AR293" s="89" t="s">
        <v>157</v>
      </c>
      <c r="AT293" s="89" t="s">
        <v>153</v>
      </c>
      <c r="AU293" s="89" t="s">
        <v>80</v>
      </c>
      <c r="AY293" s="10" t="s">
        <v>149</v>
      </c>
      <c r="BE293" s="139">
        <f>IF($N$293="základní",$J$293,0)</f>
        <v>0</v>
      </c>
      <c r="BF293" s="139">
        <f>IF($N$293="snížená",$J$293,0)</f>
        <v>0</v>
      </c>
      <c r="BG293" s="139">
        <f>IF($N$293="zákl. přenesená",$J$293,0)</f>
        <v>0</v>
      </c>
      <c r="BH293" s="139">
        <f>IF($N$293="sníž. přenesená",$J$293,0)</f>
        <v>0</v>
      </c>
      <c r="BI293" s="139">
        <f>IF($N$293="nulová",$J$293,0)</f>
        <v>0</v>
      </c>
      <c r="BJ293" s="89" t="s">
        <v>22</v>
      </c>
      <c r="BK293" s="139">
        <f>ROUND($I$293*$H$293,2)</f>
        <v>0</v>
      </c>
      <c r="BL293" s="89" t="s">
        <v>157</v>
      </c>
      <c r="BM293" s="89" t="s">
        <v>616</v>
      </c>
    </row>
    <row r="294" spans="2:47" s="10" customFormat="1" ht="16.5" customHeight="1">
      <c r="B294" s="24"/>
      <c r="D294" s="140" t="s">
        <v>158</v>
      </c>
      <c r="F294" s="141" t="s">
        <v>624</v>
      </c>
      <c r="L294" s="24"/>
      <c r="M294" s="50"/>
      <c r="T294" s="51"/>
      <c r="AT294" s="10" t="s">
        <v>158</v>
      </c>
      <c r="AU294" s="10" t="s">
        <v>80</v>
      </c>
    </row>
    <row r="295" spans="2:65" s="10" customFormat="1" ht="15.75" customHeight="1">
      <c r="B295" s="24"/>
      <c r="C295" s="129" t="s">
        <v>625</v>
      </c>
      <c r="D295" s="129" t="s">
        <v>153</v>
      </c>
      <c r="E295" s="130" t="s">
        <v>626</v>
      </c>
      <c r="F295" s="131" t="s">
        <v>627</v>
      </c>
      <c r="G295" s="132" t="s">
        <v>205</v>
      </c>
      <c r="H295" s="133">
        <v>1</v>
      </c>
      <c r="I295" s="156"/>
      <c r="J295" s="134">
        <f>ROUND($I$295*$H$295,2)</f>
        <v>0</v>
      </c>
      <c r="K295" s="131"/>
      <c r="L295" s="24"/>
      <c r="M295" s="135"/>
      <c r="N295" s="136" t="s">
        <v>43</v>
      </c>
      <c r="Q295" s="137">
        <v>0</v>
      </c>
      <c r="R295" s="137">
        <f>$Q$295*$H$295</f>
        <v>0</v>
      </c>
      <c r="S295" s="137">
        <v>0</v>
      </c>
      <c r="T295" s="138">
        <f>$S$295*$H$295</f>
        <v>0</v>
      </c>
      <c r="AR295" s="89" t="s">
        <v>157</v>
      </c>
      <c r="AT295" s="89" t="s">
        <v>153</v>
      </c>
      <c r="AU295" s="89" t="s">
        <v>80</v>
      </c>
      <c r="AY295" s="10" t="s">
        <v>149</v>
      </c>
      <c r="BE295" s="139">
        <f>IF($N$295="základní",$J$295,0)</f>
        <v>0</v>
      </c>
      <c r="BF295" s="139">
        <f>IF($N$295="snížená",$J$295,0)</f>
        <v>0</v>
      </c>
      <c r="BG295" s="139">
        <f>IF($N$295="zákl. přenesená",$J$295,0)</f>
        <v>0</v>
      </c>
      <c r="BH295" s="139">
        <f>IF($N$295="sníž. přenesená",$J$295,0)</f>
        <v>0</v>
      </c>
      <c r="BI295" s="139">
        <f>IF($N$295="nulová",$J$295,0)</f>
        <v>0</v>
      </c>
      <c r="BJ295" s="89" t="s">
        <v>22</v>
      </c>
      <c r="BK295" s="139">
        <f>ROUND($I$295*$H$295,2)</f>
        <v>0</v>
      </c>
      <c r="BL295" s="89" t="s">
        <v>157</v>
      </c>
      <c r="BM295" s="89" t="s">
        <v>628</v>
      </c>
    </row>
    <row r="296" spans="2:47" s="10" customFormat="1" ht="16.5" customHeight="1">
      <c r="B296" s="24"/>
      <c r="D296" s="140" t="s">
        <v>158</v>
      </c>
      <c r="F296" s="141" t="s">
        <v>627</v>
      </c>
      <c r="L296" s="24"/>
      <c r="M296" s="50"/>
      <c r="T296" s="51"/>
      <c r="AT296" s="10" t="s">
        <v>158</v>
      </c>
      <c r="AU296" s="10" t="s">
        <v>80</v>
      </c>
    </row>
    <row r="297" spans="2:65" s="10" customFormat="1" ht="15.75" customHeight="1">
      <c r="B297" s="24"/>
      <c r="C297" s="129" t="s">
        <v>629</v>
      </c>
      <c r="D297" s="129" t="s">
        <v>153</v>
      </c>
      <c r="E297" s="130" t="s">
        <v>630</v>
      </c>
      <c r="F297" s="131" t="s">
        <v>631</v>
      </c>
      <c r="G297" s="132" t="s">
        <v>205</v>
      </c>
      <c r="H297" s="133">
        <v>1</v>
      </c>
      <c r="I297" s="156"/>
      <c r="J297" s="134">
        <f>ROUND($I$297*$H$297,2)</f>
        <v>0</v>
      </c>
      <c r="K297" s="131"/>
      <c r="L297" s="24"/>
      <c r="M297" s="135"/>
      <c r="N297" s="136" t="s">
        <v>43</v>
      </c>
      <c r="Q297" s="137">
        <v>0</v>
      </c>
      <c r="R297" s="137">
        <f>$Q$297*$H$297</f>
        <v>0</v>
      </c>
      <c r="S297" s="137">
        <v>0</v>
      </c>
      <c r="T297" s="138">
        <f>$S$297*$H$297</f>
        <v>0</v>
      </c>
      <c r="AR297" s="89" t="s">
        <v>157</v>
      </c>
      <c r="AT297" s="89" t="s">
        <v>153</v>
      </c>
      <c r="AU297" s="89" t="s">
        <v>80</v>
      </c>
      <c r="AY297" s="10" t="s">
        <v>149</v>
      </c>
      <c r="BE297" s="139">
        <f>IF($N$297="základní",$J$297,0)</f>
        <v>0</v>
      </c>
      <c r="BF297" s="139">
        <f>IF($N$297="snížená",$J$297,0)</f>
        <v>0</v>
      </c>
      <c r="BG297" s="139">
        <f>IF($N$297="zákl. přenesená",$J$297,0)</f>
        <v>0</v>
      </c>
      <c r="BH297" s="139">
        <f>IF($N$297="sníž. přenesená",$J$297,0)</f>
        <v>0</v>
      </c>
      <c r="BI297" s="139">
        <f>IF($N$297="nulová",$J$297,0)</f>
        <v>0</v>
      </c>
      <c r="BJ297" s="89" t="s">
        <v>22</v>
      </c>
      <c r="BK297" s="139">
        <f>ROUND($I$297*$H$297,2)</f>
        <v>0</v>
      </c>
      <c r="BL297" s="89" t="s">
        <v>157</v>
      </c>
      <c r="BM297" s="89" t="s">
        <v>632</v>
      </c>
    </row>
    <row r="298" spans="2:47" s="10" customFormat="1" ht="16.5" customHeight="1">
      <c r="B298" s="24"/>
      <c r="D298" s="140" t="s">
        <v>158</v>
      </c>
      <c r="F298" s="141" t="s">
        <v>631</v>
      </c>
      <c r="L298" s="24"/>
      <c r="M298" s="50"/>
      <c r="T298" s="51"/>
      <c r="AT298" s="10" t="s">
        <v>158</v>
      </c>
      <c r="AU298" s="10" t="s">
        <v>80</v>
      </c>
    </row>
    <row r="299" spans="2:65" s="10" customFormat="1" ht="15.75" customHeight="1">
      <c r="B299" s="24"/>
      <c r="C299" s="129" t="s">
        <v>633</v>
      </c>
      <c r="D299" s="129" t="s">
        <v>153</v>
      </c>
      <c r="E299" s="130" t="s">
        <v>634</v>
      </c>
      <c r="F299" s="131" t="s">
        <v>635</v>
      </c>
      <c r="G299" s="132" t="s">
        <v>205</v>
      </c>
      <c r="H299" s="133">
        <v>10</v>
      </c>
      <c r="I299" s="156"/>
      <c r="J299" s="134">
        <f>ROUND($I$299*$H$299,2)</f>
        <v>0</v>
      </c>
      <c r="K299" s="131"/>
      <c r="L299" s="24"/>
      <c r="M299" s="135"/>
      <c r="N299" s="136" t="s">
        <v>43</v>
      </c>
      <c r="Q299" s="137">
        <v>0</v>
      </c>
      <c r="R299" s="137">
        <f>$Q$299*$H$299</f>
        <v>0</v>
      </c>
      <c r="S299" s="137">
        <v>0</v>
      </c>
      <c r="T299" s="138">
        <f>$S$299*$H$299</f>
        <v>0</v>
      </c>
      <c r="AR299" s="89" t="s">
        <v>157</v>
      </c>
      <c r="AT299" s="89" t="s">
        <v>153</v>
      </c>
      <c r="AU299" s="89" t="s">
        <v>80</v>
      </c>
      <c r="AY299" s="10" t="s">
        <v>149</v>
      </c>
      <c r="BE299" s="139">
        <f>IF($N$299="základní",$J$299,0)</f>
        <v>0</v>
      </c>
      <c r="BF299" s="139">
        <f>IF($N$299="snížená",$J$299,0)</f>
        <v>0</v>
      </c>
      <c r="BG299" s="139">
        <f>IF($N$299="zákl. přenesená",$J$299,0)</f>
        <v>0</v>
      </c>
      <c r="BH299" s="139">
        <f>IF($N$299="sníž. přenesená",$J$299,0)</f>
        <v>0</v>
      </c>
      <c r="BI299" s="139">
        <f>IF($N$299="nulová",$J$299,0)</f>
        <v>0</v>
      </c>
      <c r="BJ299" s="89" t="s">
        <v>22</v>
      </c>
      <c r="BK299" s="139">
        <f>ROUND($I$299*$H$299,2)</f>
        <v>0</v>
      </c>
      <c r="BL299" s="89" t="s">
        <v>157</v>
      </c>
      <c r="BM299" s="89" t="s">
        <v>625</v>
      </c>
    </row>
    <row r="300" spans="2:47" s="10" customFormat="1" ht="16.5" customHeight="1">
      <c r="B300" s="24"/>
      <c r="D300" s="140" t="s">
        <v>158</v>
      </c>
      <c r="F300" s="141" t="s">
        <v>635</v>
      </c>
      <c r="L300" s="24"/>
      <c r="M300" s="50"/>
      <c r="T300" s="51"/>
      <c r="AT300" s="10" t="s">
        <v>158</v>
      </c>
      <c r="AU300" s="10" t="s">
        <v>80</v>
      </c>
    </row>
    <row r="301" spans="2:65" s="10" customFormat="1" ht="15.75" customHeight="1">
      <c r="B301" s="24"/>
      <c r="C301" s="129" t="s">
        <v>636</v>
      </c>
      <c r="D301" s="129" t="s">
        <v>153</v>
      </c>
      <c r="E301" s="130" t="s">
        <v>630</v>
      </c>
      <c r="F301" s="131" t="s">
        <v>631</v>
      </c>
      <c r="G301" s="132" t="s">
        <v>205</v>
      </c>
      <c r="H301" s="133">
        <v>10</v>
      </c>
      <c r="I301" s="156"/>
      <c r="J301" s="134">
        <f>ROUND($I$301*$H$301,2)</f>
        <v>0</v>
      </c>
      <c r="K301" s="131"/>
      <c r="L301" s="24"/>
      <c r="M301" s="135"/>
      <c r="N301" s="136" t="s">
        <v>43</v>
      </c>
      <c r="Q301" s="137">
        <v>0</v>
      </c>
      <c r="R301" s="137">
        <f>$Q$301*$H$301</f>
        <v>0</v>
      </c>
      <c r="S301" s="137">
        <v>0</v>
      </c>
      <c r="T301" s="138">
        <f>$S$301*$H$301</f>
        <v>0</v>
      </c>
      <c r="AR301" s="89" t="s">
        <v>157</v>
      </c>
      <c r="AT301" s="89" t="s">
        <v>153</v>
      </c>
      <c r="AU301" s="89" t="s">
        <v>80</v>
      </c>
      <c r="AY301" s="10" t="s">
        <v>149</v>
      </c>
      <c r="BE301" s="139">
        <f>IF($N$301="základní",$J$301,0)</f>
        <v>0</v>
      </c>
      <c r="BF301" s="139">
        <f>IF($N$301="snížená",$J$301,0)</f>
        <v>0</v>
      </c>
      <c r="BG301" s="139">
        <f>IF($N$301="zákl. přenesená",$J$301,0)</f>
        <v>0</v>
      </c>
      <c r="BH301" s="139">
        <f>IF($N$301="sníž. přenesená",$J$301,0)</f>
        <v>0</v>
      </c>
      <c r="BI301" s="139">
        <f>IF($N$301="nulová",$J$301,0)</f>
        <v>0</v>
      </c>
      <c r="BJ301" s="89" t="s">
        <v>22</v>
      </c>
      <c r="BK301" s="139">
        <f>ROUND($I$301*$H$301,2)</f>
        <v>0</v>
      </c>
      <c r="BL301" s="89" t="s">
        <v>157</v>
      </c>
      <c r="BM301" s="89" t="s">
        <v>629</v>
      </c>
    </row>
    <row r="302" spans="2:47" s="10" customFormat="1" ht="16.5" customHeight="1">
      <c r="B302" s="24"/>
      <c r="D302" s="140" t="s">
        <v>158</v>
      </c>
      <c r="F302" s="141" t="s">
        <v>631</v>
      </c>
      <c r="L302" s="24"/>
      <c r="M302" s="50"/>
      <c r="T302" s="51"/>
      <c r="AT302" s="10" t="s">
        <v>158</v>
      </c>
      <c r="AU302" s="10" t="s">
        <v>80</v>
      </c>
    </row>
    <row r="303" spans="2:65" s="10" customFormat="1" ht="15.75" customHeight="1">
      <c r="B303" s="24"/>
      <c r="C303" s="129" t="s">
        <v>637</v>
      </c>
      <c r="D303" s="129" t="s">
        <v>153</v>
      </c>
      <c r="E303" s="130" t="s">
        <v>638</v>
      </c>
      <c r="F303" s="131" t="s">
        <v>639</v>
      </c>
      <c r="G303" s="132" t="s">
        <v>291</v>
      </c>
      <c r="H303" s="133">
        <v>150</v>
      </c>
      <c r="I303" s="156"/>
      <c r="J303" s="134">
        <f>ROUND($I$303*$H$303,2)</f>
        <v>0</v>
      </c>
      <c r="K303" s="131"/>
      <c r="L303" s="24"/>
      <c r="M303" s="135"/>
      <c r="N303" s="136" t="s">
        <v>43</v>
      </c>
      <c r="Q303" s="137">
        <v>0</v>
      </c>
      <c r="R303" s="137">
        <f>$Q$303*$H$303</f>
        <v>0</v>
      </c>
      <c r="S303" s="137">
        <v>0</v>
      </c>
      <c r="T303" s="138">
        <f>$S$303*$H$303</f>
        <v>0</v>
      </c>
      <c r="AR303" s="89" t="s">
        <v>157</v>
      </c>
      <c r="AT303" s="89" t="s">
        <v>153</v>
      </c>
      <c r="AU303" s="89" t="s">
        <v>80</v>
      </c>
      <c r="AY303" s="10" t="s">
        <v>149</v>
      </c>
      <c r="BE303" s="139">
        <f>IF($N$303="základní",$J$303,0)</f>
        <v>0</v>
      </c>
      <c r="BF303" s="139">
        <f>IF($N$303="snížená",$J$303,0)</f>
        <v>0</v>
      </c>
      <c r="BG303" s="139">
        <f>IF($N$303="zákl. přenesená",$J$303,0)</f>
        <v>0</v>
      </c>
      <c r="BH303" s="139">
        <f>IF($N$303="sníž. přenesená",$J$303,0)</f>
        <v>0</v>
      </c>
      <c r="BI303" s="139">
        <f>IF($N$303="nulová",$J$303,0)</f>
        <v>0</v>
      </c>
      <c r="BJ303" s="89" t="s">
        <v>22</v>
      </c>
      <c r="BK303" s="139">
        <f>ROUND($I$303*$H$303,2)</f>
        <v>0</v>
      </c>
      <c r="BL303" s="89" t="s">
        <v>157</v>
      </c>
      <c r="BM303" s="89" t="s">
        <v>633</v>
      </c>
    </row>
    <row r="304" spans="2:47" s="10" customFormat="1" ht="16.5" customHeight="1">
      <c r="B304" s="24"/>
      <c r="D304" s="140" t="s">
        <v>158</v>
      </c>
      <c r="F304" s="141" t="s">
        <v>639</v>
      </c>
      <c r="L304" s="24"/>
      <c r="M304" s="50"/>
      <c r="T304" s="51"/>
      <c r="AT304" s="10" t="s">
        <v>158</v>
      </c>
      <c r="AU304" s="10" t="s">
        <v>80</v>
      </c>
    </row>
    <row r="305" spans="2:65" s="10" customFormat="1" ht="15.75" customHeight="1">
      <c r="B305" s="24"/>
      <c r="C305" s="129" t="s">
        <v>640</v>
      </c>
      <c r="D305" s="129" t="s">
        <v>153</v>
      </c>
      <c r="E305" s="130" t="s">
        <v>641</v>
      </c>
      <c r="F305" s="131" t="s">
        <v>642</v>
      </c>
      <c r="G305" s="132" t="s">
        <v>291</v>
      </c>
      <c r="H305" s="133">
        <v>150</v>
      </c>
      <c r="I305" s="156"/>
      <c r="J305" s="134">
        <f>ROUND($I$305*$H$305,2)</f>
        <v>0</v>
      </c>
      <c r="K305" s="131"/>
      <c r="L305" s="24"/>
      <c r="M305" s="135"/>
      <c r="N305" s="136" t="s">
        <v>43</v>
      </c>
      <c r="Q305" s="137">
        <v>0</v>
      </c>
      <c r="R305" s="137">
        <f>$Q$305*$H$305</f>
        <v>0</v>
      </c>
      <c r="S305" s="137">
        <v>0</v>
      </c>
      <c r="T305" s="138">
        <f>$S$305*$H$305</f>
        <v>0</v>
      </c>
      <c r="AR305" s="89" t="s">
        <v>157</v>
      </c>
      <c r="AT305" s="89" t="s">
        <v>153</v>
      </c>
      <c r="AU305" s="89" t="s">
        <v>80</v>
      </c>
      <c r="AY305" s="10" t="s">
        <v>149</v>
      </c>
      <c r="BE305" s="139">
        <f>IF($N$305="základní",$J$305,0)</f>
        <v>0</v>
      </c>
      <c r="BF305" s="139">
        <f>IF($N$305="snížená",$J$305,0)</f>
        <v>0</v>
      </c>
      <c r="BG305" s="139">
        <f>IF($N$305="zákl. přenesená",$J$305,0)</f>
        <v>0</v>
      </c>
      <c r="BH305" s="139">
        <f>IF($N$305="sníž. přenesená",$J$305,0)</f>
        <v>0</v>
      </c>
      <c r="BI305" s="139">
        <f>IF($N$305="nulová",$J$305,0)</f>
        <v>0</v>
      </c>
      <c r="BJ305" s="89" t="s">
        <v>22</v>
      </c>
      <c r="BK305" s="139">
        <f>ROUND($I$305*$H$305,2)</f>
        <v>0</v>
      </c>
      <c r="BL305" s="89" t="s">
        <v>157</v>
      </c>
      <c r="BM305" s="89" t="s">
        <v>636</v>
      </c>
    </row>
    <row r="306" spans="2:47" s="10" customFormat="1" ht="16.5" customHeight="1">
      <c r="B306" s="24"/>
      <c r="D306" s="140" t="s">
        <v>158</v>
      </c>
      <c r="F306" s="141" t="s">
        <v>642</v>
      </c>
      <c r="L306" s="24"/>
      <c r="M306" s="50"/>
      <c r="T306" s="51"/>
      <c r="AT306" s="10" t="s">
        <v>158</v>
      </c>
      <c r="AU306" s="10" t="s">
        <v>80</v>
      </c>
    </row>
    <row r="307" spans="2:65" s="10" customFormat="1" ht="15.75" customHeight="1">
      <c r="B307" s="24"/>
      <c r="C307" s="129" t="s">
        <v>28</v>
      </c>
      <c r="D307" s="129" t="s">
        <v>153</v>
      </c>
      <c r="E307" s="130" t="s">
        <v>643</v>
      </c>
      <c r="F307" s="131" t="s">
        <v>644</v>
      </c>
      <c r="G307" s="132" t="s">
        <v>291</v>
      </c>
      <c r="H307" s="133">
        <v>15</v>
      </c>
      <c r="I307" s="156"/>
      <c r="J307" s="134">
        <f>ROUND($I$307*$H$307,2)</f>
        <v>0</v>
      </c>
      <c r="K307" s="131"/>
      <c r="L307" s="24"/>
      <c r="M307" s="135"/>
      <c r="N307" s="136" t="s">
        <v>43</v>
      </c>
      <c r="Q307" s="137">
        <v>0</v>
      </c>
      <c r="R307" s="137">
        <f>$Q$307*$H$307</f>
        <v>0</v>
      </c>
      <c r="S307" s="137">
        <v>0</v>
      </c>
      <c r="T307" s="138">
        <f>$S$307*$H$307</f>
        <v>0</v>
      </c>
      <c r="AR307" s="89" t="s">
        <v>157</v>
      </c>
      <c r="AT307" s="89" t="s">
        <v>153</v>
      </c>
      <c r="AU307" s="89" t="s">
        <v>80</v>
      </c>
      <c r="AY307" s="10" t="s">
        <v>149</v>
      </c>
      <c r="BE307" s="139">
        <f>IF($N$307="základní",$J$307,0)</f>
        <v>0</v>
      </c>
      <c r="BF307" s="139">
        <f>IF($N$307="snížená",$J$307,0)</f>
        <v>0</v>
      </c>
      <c r="BG307" s="139">
        <f>IF($N$307="zákl. přenesená",$J$307,0)</f>
        <v>0</v>
      </c>
      <c r="BH307" s="139">
        <f>IF($N$307="sníž. přenesená",$J$307,0)</f>
        <v>0</v>
      </c>
      <c r="BI307" s="139">
        <f>IF($N$307="nulová",$J$307,0)</f>
        <v>0</v>
      </c>
      <c r="BJ307" s="89" t="s">
        <v>22</v>
      </c>
      <c r="BK307" s="139">
        <f>ROUND($I$307*$H$307,2)</f>
        <v>0</v>
      </c>
      <c r="BL307" s="89" t="s">
        <v>157</v>
      </c>
      <c r="BM307" s="89" t="s">
        <v>637</v>
      </c>
    </row>
    <row r="308" spans="2:47" s="10" customFormat="1" ht="16.5" customHeight="1">
      <c r="B308" s="24"/>
      <c r="D308" s="140" t="s">
        <v>158</v>
      </c>
      <c r="F308" s="141" t="s">
        <v>644</v>
      </c>
      <c r="L308" s="24"/>
      <c r="M308" s="50"/>
      <c r="T308" s="51"/>
      <c r="AT308" s="10" t="s">
        <v>158</v>
      </c>
      <c r="AU308" s="10" t="s">
        <v>80</v>
      </c>
    </row>
    <row r="309" spans="2:65" s="10" customFormat="1" ht="15.75" customHeight="1">
      <c r="B309" s="24"/>
      <c r="C309" s="129" t="s">
        <v>645</v>
      </c>
      <c r="D309" s="129" t="s">
        <v>153</v>
      </c>
      <c r="E309" s="130" t="s">
        <v>646</v>
      </c>
      <c r="F309" s="131" t="s">
        <v>647</v>
      </c>
      <c r="G309" s="132" t="s">
        <v>291</v>
      </c>
      <c r="H309" s="133">
        <v>15</v>
      </c>
      <c r="I309" s="156"/>
      <c r="J309" s="134">
        <f>ROUND($I$309*$H$309,2)</f>
        <v>0</v>
      </c>
      <c r="K309" s="131"/>
      <c r="L309" s="24"/>
      <c r="M309" s="135"/>
      <c r="N309" s="136" t="s">
        <v>43</v>
      </c>
      <c r="Q309" s="137">
        <v>0</v>
      </c>
      <c r="R309" s="137">
        <f>$Q$309*$H$309</f>
        <v>0</v>
      </c>
      <c r="S309" s="137">
        <v>0</v>
      </c>
      <c r="T309" s="138">
        <f>$S$309*$H$309</f>
        <v>0</v>
      </c>
      <c r="AR309" s="89" t="s">
        <v>157</v>
      </c>
      <c r="AT309" s="89" t="s">
        <v>153</v>
      </c>
      <c r="AU309" s="89" t="s">
        <v>80</v>
      </c>
      <c r="AY309" s="10" t="s">
        <v>149</v>
      </c>
      <c r="BE309" s="139">
        <f>IF($N$309="základní",$J$309,0)</f>
        <v>0</v>
      </c>
      <c r="BF309" s="139">
        <f>IF($N$309="snížená",$J$309,0)</f>
        <v>0</v>
      </c>
      <c r="BG309" s="139">
        <f>IF($N$309="zákl. přenesená",$J$309,0)</f>
        <v>0</v>
      </c>
      <c r="BH309" s="139">
        <f>IF($N$309="sníž. přenesená",$J$309,0)</f>
        <v>0</v>
      </c>
      <c r="BI309" s="139">
        <f>IF($N$309="nulová",$J$309,0)</f>
        <v>0</v>
      </c>
      <c r="BJ309" s="89" t="s">
        <v>22</v>
      </c>
      <c r="BK309" s="139">
        <f>ROUND($I$309*$H$309,2)</f>
        <v>0</v>
      </c>
      <c r="BL309" s="89" t="s">
        <v>157</v>
      </c>
      <c r="BM309" s="89" t="s">
        <v>640</v>
      </c>
    </row>
    <row r="310" spans="2:47" s="10" customFormat="1" ht="16.5" customHeight="1">
      <c r="B310" s="24"/>
      <c r="D310" s="140" t="s">
        <v>158</v>
      </c>
      <c r="F310" s="141" t="s">
        <v>647</v>
      </c>
      <c r="L310" s="24"/>
      <c r="M310" s="50"/>
      <c r="T310" s="51"/>
      <c r="AT310" s="10" t="s">
        <v>158</v>
      </c>
      <c r="AU310" s="10" t="s">
        <v>80</v>
      </c>
    </row>
    <row r="311" spans="2:65" s="10" customFormat="1" ht="15.75" customHeight="1">
      <c r="B311" s="24"/>
      <c r="C311" s="129" t="s">
        <v>648</v>
      </c>
      <c r="D311" s="129" t="s">
        <v>153</v>
      </c>
      <c r="E311" s="130" t="s">
        <v>649</v>
      </c>
      <c r="F311" s="131" t="s">
        <v>650</v>
      </c>
      <c r="G311" s="132" t="s">
        <v>205</v>
      </c>
      <c r="H311" s="133">
        <v>1</v>
      </c>
      <c r="I311" s="156"/>
      <c r="J311" s="134">
        <f>ROUND($I$311*$H$311,2)</f>
        <v>0</v>
      </c>
      <c r="K311" s="131"/>
      <c r="L311" s="24"/>
      <c r="M311" s="135"/>
      <c r="N311" s="136" t="s">
        <v>43</v>
      </c>
      <c r="Q311" s="137">
        <v>0</v>
      </c>
      <c r="R311" s="137">
        <f>$Q$311*$H$311</f>
        <v>0</v>
      </c>
      <c r="S311" s="137">
        <v>0</v>
      </c>
      <c r="T311" s="138">
        <f>$S$311*$H$311</f>
        <v>0</v>
      </c>
      <c r="AR311" s="89" t="s">
        <v>157</v>
      </c>
      <c r="AT311" s="89" t="s">
        <v>153</v>
      </c>
      <c r="AU311" s="89" t="s">
        <v>80</v>
      </c>
      <c r="AY311" s="10" t="s">
        <v>149</v>
      </c>
      <c r="BE311" s="139">
        <f>IF($N$311="základní",$J$311,0)</f>
        <v>0</v>
      </c>
      <c r="BF311" s="139">
        <f>IF($N$311="snížená",$J$311,0)</f>
        <v>0</v>
      </c>
      <c r="BG311" s="139">
        <f>IF($N$311="zákl. přenesená",$J$311,0)</f>
        <v>0</v>
      </c>
      <c r="BH311" s="139">
        <f>IF($N$311="sníž. přenesená",$J$311,0)</f>
        <v>0</v>
      </c>
      <c r="BI311" s="139">
        <f>IF($N$311="nulová",$J$311,0)</f>
        <v>0</v>
      </c>
      <c r="BJ311" s="89" t="s">
        <v>22</v>
      </c>
      <c r="BK311" s="139">
        <f>ROUND($I$311*$H$311,2)</f>
        <v>0</v>
      </c>
      <c r="BL311" s="89" t="s">
        <v>157</v>
      </c>
      <c r="BM311" s="89" t="s">
        <v>28</v>
      </c>
    </row>
    <row r="312" spans="2:47" s="10" customFormat="1" ht="16.5" customHeight="1">
      <c r="B312" s="24"/>
      <c r="D312" s="140" t="s">
        <v>158</v>
      </c>
      <c r="F312" s="141" t="s">
        <v>650</v>
      </c>
      <c r="L312" s="24"/>
      <c r="M312" s="50"/>
      <c r="T312" s="51"/>
      <c r="AT312" s="10" t="s">
        <v>158</v>
      </c>
      <c r="AU312" s="10" t="s">
        <v>80</v>
      </c>
    </row>
    <row r="313" spans="2:63" s="119" customFormat="1" ht="30.75" customHeight="1">
      <c r="B313" s="118"/>
      <c r="D313" s="120" t="s">
        <v>71</v>
      </c>
      <c r="E313" s="127" t="s">
        <v>651</v>
      </c>
      <c r="F313" s="127" t="s">
        <v>652</v>
      </c>
      <c r="J313" s="128">
        <f>$BK$313</f>
        <v>0</v>
      </c>
      <c r="L313" s="118"/>
      <c r="M313" s="123"/>
      <c r="P313" s="124">
        <f>SUM($P$314:$P$333)</f>
        <v>0</v>
      </c>
      <c r="R313" s="124">
        <f>SUM($R$314:$R$333)</f>
        <v>0</v>
      </c>
      <c r="T313" s="125">
        <f>SUM($T$314:$T$333)</f>
        <v>0</v>
      </c>
      <c r="AR313" s="120" t="s">
        <v>22</v>
      </c>
      <c r="AT313" s="120" t="s">
        <v>71</v>
      </c>
      <c r="AU313" s="120" t="s">
        <v>22</v>
      </c>
      <c r="AY313" s="120" t="s">
        <v>149</v>
      </c>
      <c r="BK313" s="126">
        <f>SUM($BK$314:$BK$333)</f>
        <v>0</v>
      </c>
    </row>
    <row r="314" spans="2:65" s="10" customFormat="1" ht="27" customHeight="1">
      <c r="B314" s="24"/>
      <c r="C314" s="129" t="s">
        <v>653</v>
      </c>
      <c r="D314" s="129" t="s">
        <v>153</v>
      </c>
      <c r="E314" s="130" t="s">
        <v>654</v>
      </c>
      <c r="F314" s="131" t="s">
        <v>655</v>
      </c>
      <c r="G314" s="132" t="s">
        <v>205</v>
      </c>
      <c r="H314" s="133">
        <v>1</v>
      </c>
      <c r="I314" s="156"/>
      <c r="J314" s="134">
        <f>ROUND($I$314*$H$314,2)</f>
        <v>0</v>
      </c>
      <c r="K314" s="131"/>
      <c r="L314" s="24"/>
      <c r="M314" s="135"/>
      <c r="N314" s="136" t="s">
        <v>43</v>
      </c>
      <c r="Q314" s="137">
        <v>0</v>
      </c>
      <c r="R314" s="137">
        <f>$Q$314*$H$314</f>
        <v>0</v>
      </c>
      <c r="S314" s="137">
        <v>0</v>
      </c>
      <c r="T314" s="138">
        <f>$S$314*$H$314</f>
        <v>0</v>
      </c>
      <c r="AR314" s="89" t="s">
        <v>157</v>
      </c>
      <c r="AT314" s="89" t="s">
        <v>153</v>
      </c>
      <c r="AU314" s="89" t="s">
        <v>80</v>
      </c>
      <c r="AY314" s="10" t="s">
        <v>149</v>
      </c>
      <c r="BE314" s="139">
        <f>IF($N$314="základní",$J$314,0)</f>
        <v>0</v>
      </c>
      <c r="BF314" s="139">
        <f>IF($N$314="snížená",$J$314,0)</f>
        <v>0</v>
      </c>
      <c r="BG314" s="139">
        <f>IF($N$314="zákl. přenesená",$J$314,0)</f>
        <v>0</v>
      </c>
      <c r="BH314" s="139">
        <f>IF($N$314="sníž. přenesená",$J$314,0)</f>
        <v>0</v>
      </c>
      <c r="BI314" s="139">
        <f>IF($N$314="nulová",$J$314,0)</f>
        <v>0</v>
      </c>
      <c r="BJ314" s="89" t="s">
        <v>22</v>
      </c>
      <c r="BK314" s="139">
        <f>ROUND($I$314*$H$314,2)</f>
        <v>0</v>
      </c>
      <c r="BL314" s="89" t="s">
        <v>157</v>
      </c>
      <c r="BM314" s="89" t="s">
        <v>645</v>
      </c>
    </row>
    <row r="315" spans="2:47" s="10" customFormat="1" ht="27" customHeight="1">
      <c r="B315" s="24"/>
      <c r="D315" s="140" t="s">
        <v>158</v>
      </c>
      <c r="F315" s="141" t="s">
        <v>655</v>
      </c>
      <c r="L315" s="24"/>
      <c r="M315" s="50"/>
      <c r="T315" s="51"/>
      <c r="AT315" s="10" t="s">
        <v>158</v>
      </c>
      <c r="AU315" s="10" t="s">
        <v>80</v>
      </c>
    </row>
    <row r="316" spans="2:65" s="10" customFormat="1" ht="15.75" customHeight="1">
      <c r="B316" s="24"/>
      <c r="C316" s="129" t="s">
        <v>656</v>
      </c>
      <c r="D316" s="129" t="s">
        <v>153</v>
      </c>
      <c r="E316" s="130" t="s">
        <v>593</v>
      </c>
      <c r="F316" s="131" t="s">
        <v>594</v>
      </c>
      <c r="G316" s="132" t="s">
        <v>205</v>
      </c>
      <c r="H316" s="133">
        <v>1</v>
      </c>
      <c r="I316" s="156"/>
      <c r="J316" s="134">
        <f>ROUND($I$316*$H$316,2)</f>
        <v>0</v>
      </c>
      <c r="K316" s="131"/>
      <c r="L316" s="24"/>
      <c r="M316" s="135"/>
      <c r="N316" s="136" t="s">
        <v>43</v>
      </c>
      <c r="Q316" s="137">
        <v>0</v>
      </c>
      <c r="R316" s="137">
        <f>$Q$316*$H$316</f>
        <v>0</v>
      </c>
      <c r="S316" s="137">
        <v>0</v>
      </c>
      <c r="T316" s="138">
        <f>$S$316*$H$316</f>
        <v>0</v>
      </c>
      <c r="AR316" s="89" t="s">
        <v>157</v>
      </c>
      <c r="AT316" s="89" t="s">
        <v>153</v>
      </c>
      <c r="AU316" s="89" t="s">
        <v>80</v>
      </c>
      <c r="AY316" s="10" t="s">
        <v>149</v>
      </c>
      <c r="BE316" s="139">
        <f>IF($N$316="základní",$J$316,0)</f>
        <v>0</v>
      </c>
      <c r="BF316" s="139">
        <f>IF($N$316="snížená",$J$316,0)</f>
        <v>0</v>
      </c>
      <c r="BG316" s="139">
        <f>IF($N$316="zákl. přenesená",$J$316,0)</f>
        <v>0</v>
      </c>
      <c r="BH316" s="139">
        <f>IF($N$316="sníž. přenesená",$J$316,0)</f>
        <v>0</v>
      </c>
      <c r="BI316" s="139">
        <f>IF($N$316="nulová",$J$316,0)</f>
        <v>0</v>
      </c>
      <c r="BJ316" s="89" t="s">
        <v>22</v>
      </c>
      <c r="BK316" s="139">
        <f>ROUND($I$316*$H$316,2)</f>
        <v>0</v>
      </c>
      <c r="BL316" s="89" t="s">
        <v>157</v>
      </c>
      <c r="BM316" s="89" t="s">
        <v>648</v>
      </c>
    </row>
    <row r="317" spans="2:47" s="10" customFormat="1" ht="16.5" customHeight="1">
      <c r="B317" s="24"/>
      <c r="D317" s="140" t="s">
        <v>158</v>
      </c>
      <c r="F317" s="141" t="s">
        <v>594</v>
      </c>
      <c r="L317" s="24"/>
      <c r="M317" s="50"/>
      <c r="T317" s="51"/>
      <c r="AT317" s="10" t="s">
        <v>158</v>
      </c>
      <c r="AU317" s="10" t="s">
        <v>80</v>
      </c>
    </row>
    <row r="318" spans="2:65" s="10" customFormat="1" ht="39" customHeight="1">
      <c r="B318" s="24"/>
      <c r="C318" s="129" t="s">
        <v>657</v>
      </c>
      <c r="D318" s="129" t="s">
        <v>153</v>
      </c>
      <c r="E318" s="130" t="s">
        <v>658</v>
      </c>
      <c r="F318" s="131" t="s">
        <v>659</v>
      </c>
      <c r="G318" s="132" t="s">
        <v>205</v>
      </c>
      <c r="H318" s="133">
        <v>12</v>
      </c>
      <c r="I318" s="156"/>
      <c r="J318" s="134">
        <f>ROUND($I$318*$H$318,2)</f>
        <v>0</v>
      </c>
      <c r="K318" s="131"/>
      <c r="L318" s="24"/>
      <c r="M318" s="135"/>
      <c r="N318" s="136" t="s">
        <v>43</v>
      </c>
      <c r="Q318" s="137">
        <v>0</v>
      </c>
      <c r="R318" s="137">
        <f>$Q$318*$H$318</f>
        <v>0</v>
      </c>
      <c r="S318" s="137">
        <v>0</v>
      </c>
      <c r="T318" s="138">
        <f>$S$318*$H$318</f>
        <v>0</v>
      </c>
      <c r="AR318" s="89" t="s">
        <v>157</v>
      </c>
      <c r="AT318" s="89" t="s">
        <v>153</v>
      </c>
      <c r="AU318" s="89" t="s">
        <v>80</v>
      </c>
      <c r="AY318" s="10" t="s">
        <v>149</v>
      </c>
      <c r="BE318" s="139">
        <f>IF($N$318="základní",$J$318,0)</f>
        <v>0</v>
      </c>
      <c r="BF318" s="139">
        <f>IF($N$318="snížená",$J$318,0)</f>
        <v>0</v>
      </c>
      <c r="BG318" s="139">
        <f>IF($N$318="zákl. přenesená",$J$318,0)</f>
        <v>0</v>
      </c>
      <c r="BH318" s="139">
        <f>IF($N$318="sníž. přenesená",$J$318,0)</f>
        <v>0</v>
      </c>
      <c r="BI318" s="139">
        <f>IF($N$318="nulová",$J$318,0)</f>
        <v>0</v>
      </c>
      <c r="BJ318" s="89" t="s">
        <v>22</v>
      </c>
      <c r="BK318" s="139">
        <f>ROUND($I$318*$H$318,2)</f>
        <v>0</v>
      </c>
      <c r="BL318" s="89" t="s">
        <v>157</v>
      </c>
      <c r="BM318" s="89" t="s">
        <v>653</v>
      </c>
    </row>
    <row r="319" spans="2:47" s="10" customFormat="1" ht="62.25" customHeight="1">
      <c r="B319" s="24"/>
      <c r="D319" s="140" t="s">
        <v>158</v>
      </c>
      <c r="F319" s="141" t="s">
        <v>660</v>
      </c>
      <c r="L319" s="24"/>
      <c r="M319" s="50"/>
      <c r="T319" s="51"/>
      <c r="AT319" s="10" t="s">
        <v>158</v>
      </c>
      <c r="AU319" s="10" t="s">
        <v>80</v>
      </c>
    </row>
    <row r="320" spans="2:65" s="10" customFormat="1" ht="15.75" customHeight="1">
      <c r="B320" s="24"/>
      <c r="C320" s="129" t="s">
        <v>661</v>
      </c>
      <c r="D320" s="129" t="s">
        <v>153</v>
      </c>
      <c r="E320" s="130" t="s">
        <v>662</v>
      </c>
      <c r="F320" s="131" t="s">
        <v>663</v>
      </c>
      <c r="G320" s="132" t="s">
        <v>205</v>
      </c>
      <c r="H320" s="133">
        <v>12</v>
      </c>
      <c r="I320" s="156"/>
      <c r="J320" s="134">
        <f>ROUND($I$320*$H$320,2)</f>
        <v>0</v>
      </c>
      <c r="K320" s="131"/>
      <c r="L320" s="24"/>
      <c r="M320" s="135"/>
      <c r="N320" s="136" t="s">
        <v>43</v>
      </c>
      <c r="Q320" s="137">
        <v>0</v>
      </c>
      <c r="R320" s="137">
        <f>$Q$320*$H$320</f>
        <v>0</v>
      </c>
      <c r="S320" s="137">
        <v>0</v>
      </c>
      <c r="T320" s="138">
        <f>$S$320*$H$320</f>
        <v>0</v>
      </c>
      <c r="AR320" s="89" t="s">
        <v>157</v>
      </c>
      <c r="AT320" s="89" t="s">
        <v>153</v>
      </c>
      <c r="AU320" s="89" t="s">
        <v>80</v>
      </c>
      <c r="AY320" s="10" t="s">
        <v>149</v>
      </c>
      <c r="BE320" s="139">
        <f>IF($N$320="základní",$J$320,0)</f>
        <v>0</v>
      </c>
      <c r="BF320" s="139">
        <f>IF($N$320="snížená",$J$320,0)</f>
        <v>0</v>
      </c>
      <c r="BG320" s="139">
        <f>IF($N$320="zákl. přenesená",$J$320,0)</f>
        <v>0</v>
      </c>
      <c r="BH320" s="139">
        <f>IF($N$320="sníž. přenesená",$J$320,0)</f>
        <v>0</v>
      </c>
      <c r="BI320" s="139">
        <f>IF($N$320="nulová",$J$320,0)</f>
        <v>0</v>
      </c>
      <c r="BJ320" s="89" t="s">
        <v>22</v>
      </c>
      <c r="BK320" s="139">
        <f>ROUND($I$320*$H$320,2)</f>
        <v>0</v>
      </c>
      <c r="BL320" s="89" t="s">
        <v>157</v>
      </c>
      <c r="BM320" s="89" t="s">
        <v>656</v>
      </c>
    </row>
    <row r="321" spans="2:47" s="10" customFormat="1" ht="16.5" customHeight="1">
      <c r="B321" s="24"/>
      <c r="D321" s="140" t="s">
        <v>158</v>
      </c>
      <c r="F321" s="141" t="s">
        <v>663</v>
      </c>
      <c r="L321" s="24"/>
      <c r="M321" s="50"/>
      <c r="T321" s="51"/>
      <c r="AT321" s="10" t="s">
        <v>158</v>
      </c>
      <c r="AU321" s="10" t="s">
        <v>80</v>
      </c>
    </row>
    <row r="322" spans="2:65" s="10" customFormat="1" ht="15.75" customHeight="1">
      <c r="B322" s="24"/>
      <c r="C322" s="129" t="s">
        <v>664</v>
      </c>
      <c r="D322" s="129" t="s">
        <v>153</v>
      </c>
      <c r="E322" s="130" t="s">
        <v>665</v>
      </c>
      <c r="F322" s="131" t="s">
        <v>666</v>
      </c>
      <c r="G322" s="132" t="s">
        <v>205</v>
      </c>
      <c r="H322" s="133">
        <v>2</v>
      </c>
      <c r="I322" s="156"/>
      <c r="J322" s="134">
        <f>ROUND($I$322*$H$322,2)</f>
        <v>0</v>
      </c>
      <c r="K322" s="131"/>
      <c r="L322" s="24"/>
      <c r="M322" s="135"/>
      <c r="N322" s="136" t="s">
        <v>43</v>
      </c>
      <c r="Q322" s="137">
        <v>0</v>
      </c>
      <c r="R322" s="137">
        <f>$Q$322*$H$322</f>
        <v>0</v>
      </c>
      <c r="S322" s="137">
        <v>0</v>
      </c>
      <c r="T322" s="138">
        <f>$S$322*$H$322</f>
        <v>0</v>
      </c>
      <c r="AR322" s="89" t="s">
        <v>157</v>
      </c>
      <c r="AT322" s="89" t="s">
        <v>153</v>
      </c>
      <c r="AU322" s="89" t="s">
        <v>80</v>
      </c>
      <c r="AY322" s="10" t="s">
        <v>149</v>
      </c>
      <c r="BE322" s="139">
        <f>IF($N$322="základní",$J$322,0)</f>
        <v>0</v>
      </c>
      <c r="BF322" s="139">
        <f>IF($N$322="snížená",$J$322,0)</f>
        <v>0</v>
      </c>
      <c r="BG322" s="139">
        <f>IF($N$322="zákl. přenesená",$J$322,0)</f>
        <v>0</v>
      </c>
      <c r="BH322" s="139">
        <f>IF($N$322="sníž. přenesená",$J$322,0)</f>
        <v>0</v>
      </c>
      <c r="BI322" s="139">
        <f>IF($N$322="nulová",$J$322,0)</f>
        <v>0</v>
      </c>
      <c r="BJ322" s="89" t="s">
        <v>22</v>
      </c>
      <c r="BK322" s="139">
        <f>ROUND($I$322*$H$322,2)</f>
        <v>0</v>
      </c>
      <c r="BL322" s="89" t="s">
        <v>157</v>
      </c>
      <c r="BM322" s="89" t="s">
        <v>657</v>
      </c>
    </row>
    <row r="323" spans="2:47" s="10" customFormat="1" ht="16.5" customHeight="1">
      <c r="B323" s="24"/>
      <c r="D323" s="140" t="s">
        <v>158</v>
      </c>
      <c r="F323" s="141" t="s">
        <v>666</v>
      </c>
      <c r="L323" s="24"/>
      <c r="M323" s="50"/>
      <c r="T323" s="51"/>
      <c r="AT323" s="10" t="s">
        <v>158</v>
      </c>
      <c r="AU323" s="10" t="s">
        <v>80</v>
      </c>
    </row>
    <row r="324" spans="2:65" s="10" customFormat="1" ht="15.75" customHeight="1">
      <c r="B324" s="24"/>
      <c r="C324" s="129" t="s">
        <v>667</v>
      </c>
      <c r="D324" s="129" t="s">
        <v>153</v>
      </c>
      <c r="E324" s="130" t="s">
        <v>668</v>
      </c>
      <c r="F324" s="131" t="s">
        <v>669</v>
      </c>
      <c r="G324" s="132" t="s">
        <v>205</v>
      </c>
      <c r="H324" s="133">
        <v>2</v>
      </c>
      <c r="I324" s="156"/>
      <c r="J324" s="134">
        <f>ROUND($I$324*$H$324,2)</f>
        <v>0</v>
      </c>
      <c r="K324" s="131"/>
      <c r="L324" s="24"/>
      <c r="M324" s="135"/>
      <c r="N324" s="136" t="s">
        <v>43</v>
      </c>
      <c r="Q324" s="137">
        <v>0</v>
      </c>
      <c r="R324" s="137">
        <f>$Q$324*$H$324</f>
        <v>0</v>
      </c>
      <c r="S324" s="137">
        <v>0</v>
      </c>
      <c r="T324" s="138">
        <f>$S$324*$H$324</f>
        <v>0</v>
      </c>
      <c r="AR324" s="89" t="s">
        <v>157</v>
      </c>
      <c r="AT324" s="89" t="s">
        <v>153</v>
      </c>
      <c r="AU324" s="89" t="s">
        <v>80</v>
      </c>
      <c r="AY324" s="10" t="s">
        <v>149</v>
      </c>
      <c r="BE324" s="139">
        <f>IF($N$324="základní",$J$324,0)</f>
        <v>0</v>
      </c>
      <c r="BF324" s="139">
        <f>IF($N$324="snížená",$J$324,0)</f>
        <v>0</v>
      </c>
      <c r="BG324" s="139">
        <f>IF($N$324="zákl. přenesená",$J$324,0)</f>
        <v>0</v>
      </c>
      <c r="BH324" s="139">
        <f>IF($N$324="sníž. přenesená",$J$324,0)</f>
        <v>0</v>
      </c>
      <c r="BI324" s="139">
        <f>IF($N$324="nulová",$J$324,0)</f>
        <v>0</v>
      </c>
      <c r="BJ324" s="89" t="s">
        <v>22</v>
      </c>
      <c r="BK324" s="139">
        <f>ROUND($I$324*$H$324,2)</f>
        <v>0</v>
      </c>
      <c r="BL324" s="89" t="s">
        <v>157</v>
      </c>
      <c r="BM324" s="89" t="s">
        <v>661</v>
      </c>
    </row>
    <row r="325" spans="2:47" s="10" customFormat="1" ht="16.5" customHeight="1">
      <c r="B325" s="24"/>
      <c r="D325" s="140" t="s">
        <v>158</v>
      </c>
      <c r="F325" s="141" t="s">
        <v>669</v>
      </c>
      <c r="L325" s="24"/>
      <c r="M325" s="50"/>
      <c r="T325" s="51"/>
      <c r="AT325" s="10" t="s">
        <v>158</v>
      </c>
      <c r="AU325" s="10" t="s">
        <v>80</v>
      </c>
    </row>
    <row r="326" spans="2:65" s="10" customFormat="1" ht="15.75" customHeight="1">
      <c r="B326" s="24"/>
      <c r="C326" s="129" t="s">
        <v>670</v>
      </c>
      <c r="D326" s="129" t="s">
        <v>153</v>
      </c>
      <c r="E326" s="130" t="s">
        <v>671</v>
      </c>
      <c r="F326" s="131" t="s">
        <v>672</v>
      </c>
      <c r="G326" s="132" t="s">
        <v>205</v>
      </c>
      <c r="H326" s="133">
        <v>1</v>
      </c>
      <c r="I326" s="156"/>
      <c r="J326" s="134">
        <f>ROUND($I$326*$H$326,2)</f>
        <v>0</v>
      </c>
      <c r="K326" s="131"/>
      <c r="L326" s="24"/>
      <c r="M326" s="135"/>
      <c r="N326" s="136" t="s">
        <v>43</v>
      </c>
      <c r="Q326" s="137">
        <v>0</v>
      </c>
      <c r="R326" s="137">
        <f>$Q$326*$H$326</f>
        <v>0</v>
      </c>
      <c r="S326" s="137">
        <v>0</v>
      </c>
      <c r="T326" s="138">
        <f>$S$326*$H$326</f>
        <v>0</v>
      </c>
      <c r="AR326" s="89" t="s">
        <v>157</v>
      </c>
      <c r="AT326" s="89" t="s">
        <v>153</v>
      </c>
      <c r="AU326" s="89" t="s">
        <v>80</v>
      </c>
      <c r="AY326" s="10" t="s">
        <v>149</v>
      </c>
      <c r="BE326" s="139">
        <f>IF($N$326="základní",$J$326,0)</f>
        <v>0</v>
      </c>
      <c r="BF326" s="139">
        <f>IF($N$326="snížená",$J$326,0)</f>
        <v>0</v>
      </c>
      <c r="BG326" s="139">
        <f>IF($N$326="zákl. přenesená",$J$326,0)</f>
        <v>0</v>
      </c>
      <c r="BH326" s="139">
        <f>IF($N$326="sníž. přenesená",$J$326,0)</f>
        <v>0</v>
      </c>
      <c r="BI326" s="139">
        <f>IF($N$326="nulová",$J$326,0)</f>
        <v>0</v>
      </c>
      <c r="BJ326" s="89" t="s">
        <v>22</v>
      </c>
      <c r="BK326" s="139">
        <f>ROUND($I$326*$H$326,2)</f>
        <v>0</v>
      </c>
      <c r="BL326" s="89" t="s">
        <v>157</v>
      </c>
      <c r="BM326" s="89" t="s">
        <v>664</v>
      </c>
    </row>
    <row r="327" spans="2:47" s="10" customFormat="1" ht="16.5" customHeight="1">
      <c r="B327" s="24"/>
      <c r="D327" s="140" t="s">
        <v>158</v>
      </c>
      <c r="F327" s="141" t="s">
        <v>672</v>
      </c>
      <c r="L327" s="24"/>
      <c r="M327" s="50"/>
      <c r="T327" s="51"/>
      <c r="AT327" s="10" t="s">
        <v>158</v>
      </c>
      <c r="AU327" s="10" t="s">
        <v>80</v>
      </c>
    </row>
    <row r="328" spans="2:65" s="10" customFormat="1" ht="15.75" customHeight="1">
      <c r="B328" s="24"/>
      <c r="C328" s="129" t="s">
        <v>673</v>
      </c>
      <c r="D328" s="129" t="s">
        <v>153</v>
      </c>
      <c r="E328" s="130" t="s">
        <v>630</v>
      </c>
      <c r="F328" s="131" t="s">
        <v>631</v>
      </c>
      <c r="G328" s="132" t="s">
        <v>205</v>
      </c>
      <c r="H328" s="133">
        <v>1</v>
      </c>
      <c r="I328" s="156"/>
      <c r="J328" s="134">
        <f>ROUND($I$328*$H$328,2)</f>
        <v>0</v>
      </c>
      <c r="K328" s="131"/>
      <c r="L328" s="24"/>
      <c r="M328" s="135"/>
      <c r="N328" s="136" t="s">
        <v>43</v>
      </c>
      <c r="Q328" s="137">
        <v>0</v>
      </c>
      <c r="R328" s="137">
        <f>$Q$328*$H$328</f>
        <v>0</v>
      </c>
      <c r="S328" s="137">
        <v>0</v>
      </c>
      <c r="T328" s="138">
        <f>$S$328*$H$328</f>
        <v>0</v>
      </c>
      <c r="AR328" s="89" t="s">
        <v>157</v>
      </c>
      <c r="AT328" s="89" t="s">
        <v>153</v>
      </c>
      <c r="AU328" s="89" t="s">
        <v>80</v>
      </c>
      <c r="AY328" s="10" t="s">
        <v>149</v>
      </c>
      <c r="BE328" s="139">
        <f>IF($N$328="základní",$J$328,0)</f>
        <v>0</v>
      </c>
      <c r="BF328" s="139">
        <f>IF($N$328="snížená",$J$328,0)</f>
        <v>0</v>
      </c>
      <c r="BG328" s="139">
        <f>IF($N$328="zákl. přenesená",$J$328,0)</f>
        <v>0</v>
      </c>
      <c r="BH328" s="139">
        <f>IF($N$328="sníž. přenesená",$J$328,0)</f>
        <v>0</v>
      </c>
      <c r="BI328" s="139">
        <f>IF($N$328="nulová",$J$328,0)</f>
        <v>0</v>
      </c>
      <c r="BJ328" s="89" t="s">
        <v>22</v>
      </c>
      <c r="BK328" s="139">
        <f>ROUND($I$328*$H$328,2)</f>
        <v>0</v>
      </c>
      <c r="BL328" s="89" t="s">
        <v>157</v>
      </c>
      <c r="BM328" s="89" t="s">
        <v>667</v>
      </c>
    </row>
    <row r="329" spans="2:47" s="10" customFormat="1" ht="16.5" customHeight="1">
      <c r="B329" s="24"/>
      <c r="D329" s="140" t="s">
        <v>158</v>
      </c>
      <c r="F329" s="141" t="s">
        <v>631</v>
      </c>
      <c r="L329" s="24"/>
      <c r="M329" s="50"/>
      <c r="T329" s="51"/>
      <c r="AT329" s="10" t="s">
        <v>158</v>
      </c>
      <c r="AU329" s="10" t="s">
        <v>80</v>
      </c>
    </row>
    <row r="330" spans="2:65" s="10" customFormat="1" ht="15.75" customHeight="1">
      <c r="B330" s="24"/>
      <c r="C330" s="129" t="s">
        <v>674</v>
      </c>
      <c r="D330" s="129" t="s">
        <v>153</v>
      </c>
      <c r="E330" s="130" t="s">
        <v>675</v>
      </c>
      <c r="F330" s="131" t="s">
        <v>676</v>
      </c>
      <c r="G330" s="132" t="s">
        <v>291</v>
      </c>
      <c r="H330" s="133">
        <v>100</v>
      </c>
      <c r="I330" s="156"/>
      <c r="J330" s="134">
        <f>ROUND($I$330*$H$330,2)</f>
        <v>0</v>
      </c>
      <c r="K330" s="131"/>
      <c r="L330" s="24"/>
      <c r="M330" s="135"/>
      <c r="N330" s="136" t="s">
        <v>43</v>
      </c>
      <c r="Q330" s="137">
        <v>0</v>
      </c>
      <c r="R330" s="137">
        <f>$Q$330*$H$330</f>
        <v>0</v>
      </c>
      <c r="S330" s="137">
        <v>0</v>
      </c>
      <c r="T330" s="138">
        <f>$S$330*$H$330</f>
        <v>0</v>
      </c>
      <c r="AR330" s="89" t="s">
        <v>157</v>
      </c>
      <c r="AT330" s="89" t="s">
        <v>153</v>
      </c>
      <c r="AU330" s="89" t="s">
        <v>80</v>
      </c>
      <c r="AY330" s="10" t="s">
        <v>149</v>
      </c>
      <c r="BE330" s="139">
        <f>IF($N$330="základní",$J$330,0)</f>
        <v>0</v>
      </c>
      <c r="BF330" s="139">
        <f>IF($N$330="snížená",$J$330,0)</f>
        <v>0</v>
      </c>
      <c r="BG330" s="139">
        <f>IF($N$330="zákl. přenesená",$J$330,0)</f>
        <v>0</v>
      </c>
      <c r="BH330" s="139">
        <f>IF($N$330="sníž. přenesená",$J$330,0)</f>
        <v>0</v>
      </c>
      <c r="BI330" s="139">
        <f>IF($N$330="nulová",$J$330,0)</f>
        <v>0</v>
      </c>
      <c r="BJ330" s="89" t="s">
        <v>22</v>
      </c>
      <c r="BK330" s="139">
        <f>ROUND($I$330*$H$330,2)</f>
        <v>0</v>
      </c>
      <c r="BL330" s="89" t="s">
        <v>157</v>
      </c>
      <c r="BM330" s="89" t="s">
        <v>670</v>
      </c>
    </row>
    <row r="331" spans="2:47" s="10" customFormat="1" ht="16.5" customHeight="1">
      <c r="B331" s="24"/>
      <c r="D331" s="140" t="s">
        <v>158</v>
      </c>
      <c r="F331" s="141" t="s">
        <v>676</v>
      </c>
      <c r="L331" s="24"/>
      <c r="M331" s="50"/>
      <c r="T331" s="51"/>
      <c r="AT331" s="10" t="s">
        <v>158</v>
      </c>
      <c r="AU331" s="10" t="s">
        <v>80</v>
      </c>
    </row>
    <row r="332" spans="2:65" s="10" customFormat="1" ht="15.75" customHeight="1">
      <c r="B332" s="24"/>
      <c r="C332" s="129" t="s">
        <v>677</v>
      </c>
      <c r="D332" s="129" t="s">
        <v>153</v>
      </c>
      <c r="E332" s="130" t="s">
        <v>641</v>
      </c>
      <c r="F332" s="131" t="s">
        <v>642</v>
      </c>
      <c r="G332" s="132" t="s">
        <v>291</v>
      </c>
      <c r="H332" s="133">
        <v>100</v>
      </c>
      <c r="I332" s="156"/>
      <c r="J332" s="134">
        <f>ROUND($I$332*$H$332,2)</f>
        <v>0</v>
      </c>
      <c r="K332" s="131"/>
      <c r="L332" s="24"/>
      <c r="M332" s="135"/>
      <c r="N332" s="136" t="s">
        <v>43</v>
      </c>
      <c r="Q332" s="137">
        <v>0</v>
      </c>
      <c r="R332" s="137">
        <f>$Q$332*$H$332</f>
        <v>0</v>
      </c>
      <c r="S332" s="137">
        <v>0</v>
      </c>
      <c r="T332" s="138">
        <f>$S$332*$H$332</f>
        <v>0</v>
      </c>
      <c r="AR332" s="89" t="s">
        <v>157</v>
      </c>
      <c r="AT332" s="89" t="s">
        <v>153</v>
      </c>
      <c r="AU332" s="89" t="s">
        <v>80</v>
      </c>
      <c r="AY332" s="10" t="s">
        <v>149</v>
      </c>
      <c r="BE332" s="139">
        <f>IF($N$332="základní",$J$332,0)</f>
        <v>0</v>
      </c>
      <c r="BF332" s="139">
        <f>IF($N$332="snížená",$J$332,0)</f>
        <v>0</v>
      </c>
      <c r="BG332" s="139">
        <f>IF($N$332="zákl. přenesená",$J$332,0)</f>
        <v>0</v>
      </c>
      <c r="BH332" s="139">
        <f>IF($N$332="sníž. přenesená",$J$332,0)</f>
        <v>0</v>
      </c>
      <c r="BI332" s="139">
        <f>IF($N$332="nulová",$J$332,0)</f>
        <v>0</v>
      </c>
      <c r="BJ332" s="89" t="s">
        <v>22</v>
      </c>
      <c r="BK332" s="139">
        <f>ROUND($I$332*$H$332,2)</f>
        <v>0</v>
      </c>
      <c r="BL332" s="89" t="s">
        <v>157</v>
      </c>
      <c r="BM332" s="89" t="s">
        <v>673</v>
      </c>
    </row>
    <row r="333" spans="2:47" s="10" customFormat="1" ht="16.5" customHeight="1">
      <c r="B333" s="24"/>
      <c r="D333" s="140" t="s">
        <v>158</v>
      </c>
      <c r="F333" s="141" t="s">
        <v>642</v>
      </c>
      <c r="L333" s="24"/>
      <c r="M333" s="50"/>
      <c r="T333" s="51"/>
      <c r="AT333" s="10" t="s">
        <v>158</v>
      </c>
      <c r="AU333" s="10" t="s">
        <v>80</v>
      </c>
    </row>
    <row r="334" spans="2:63" s="119" customFormat="1" ht="30.75" customHeight="1">
      <c r="B334" s="118"/>
      <c r="D334" s="120" t="s">
        <v>71</v>
      </c>
      <c r="E334" s="127" t="s">
        <v>678</v>
      </c>
      <c r="F334" s="127" t="s">
        <v>679</v>
      </c>
      <c r="J334" s="128">
        <f>$BK$334</f>
        <v>0</v>
      </c>
      <c r="L334" s="118"/>
      <c r="M334" s="123"/>
      <c r="P334" s="124">
        <f>SUM($P$335:$P$342)</f>
        <v>0</v>
      </c>
      <c r="R334" s="124">
        <f>SUM($R$335:$R$342)</f>
        <v>0</v>
      </c>
      <c r="T334" s="125">
        <f>SUM($T$335:$T$342)</f>
        <v>0</v>
      </c>
      <c r="AR334" s="120" t="s">
        <v>22</v>
      </c>
      <c r="AT334" s="120" t="s">
        <v>71</v>
      </c>
      <c r="AU334" s="120" t="s">
        <v>22</v>
      </c>
      <c r="AY334" s="120" t="s">
        <v>149</v>
      </c>
      <c r="BK334" s="126">
        <f>SUM($BK$335:$BK$342)</f>
        <v>0</v>
      </c>
    </row>
    <row r="335" spans="2:65" s="10" customFormat="1" ht="39" customHeight="1">
      <c r="B335" s="24"/>
      <c r="C335" s="129" t="s">
        <v>680</v>
      </c>
      <c r="D335" s="129" t="s">
        <v>153</v>
      </c>
      <c r="E335" s="130" t="s">
        <v>681</v>
      </c>
      <c r="F335" s="131" t="s">
        <v>682</v>
      </c>
      <c r="G335" s="132" t="s">
        <v>205</v>
      </c>
      <c r="H335" s="133">
        <v>4</v>
      </c>
      <c r="I335" s="156"/>
      <c r="J335" s="134">
        <f>ROUND($I$335*$H$335,2)</f>
        <v>0</v>
      </c>
      <c r="K335" s="131"/>
      <c r="L335" s="24"/>
      <c r="M335" s="135"/>
      <c r="N335" s="136" t="s">
        <v>43</v>
      </c>
      <c r="Q335" s="137">
        <v>0</v>
      </c>
      <c r="R335" s="137">
        <f>$Q$335*$H$335</f>
        <v>0</v>
      </c>
      <c r="S335" s="137">
        <v>0</v>
      </c>
      <c r="T335" s="138">
        <f>$S$335*$H$335</f>
        <v>0</v>
      </c>
      <c r="AR335" s="89" t="s">
        <v>157</v>
      </c>
      <c r="AT335" s="89" t="s">
        <v>153</v>
      </c>
      <c r="AU335" s="89" t="s">
        <v>80</v>
      </c>
      <c r="AY335" s="10" t="s">
        <v>149</v>
      </c>
      <c r="BE335" s="139">
        <f>IF($N$335="základní",$J$335,0)</f>
        <v>0</v>
      </c>
      <c r="BF335" s="139">
        <f>IF($N$335="snížená",$J$335,0)</f>
        <v>0</v>
      </c>
      <c r="BG335" s="139">
        <f>IF($N$335="zákl. přenesená",$J$335,0)</f>
        <v>0</v>
      </c>
      <c r="BH335" s="139">
        <f>IF($N$335="sníž. přenesená",$J$335,0)</f>
        <v>0</v>
      </c>
      <c r="BI335" s="139">
        <f>IF($N$335="nulová",$J$335,0)</f>
        <v>0</v>
      </c>
      <c r="BJ335" s="89" t="s">
        <v>22</v>
      </c>
      <c r="BK335" s="139">
        <f>ROUND($I$335*$H$335,2)</f>
        <v>0</v>
      </c>
      <c r="BL335" s="89" t="s">
        <v>157</v>
      </c>
      <c r="BM335" s="89" t="s">
        <v>683</v>
      </c>
    </row>
    <row r="336" spans="2:47" s="10" customFormat="1" ht="27" customHeight="1">
      <c r="B336" s="24"/>
      <c r="D336" s="140" t="s">
        <v>158</v>
      </c>
      <c r="F336" s="141" t="s">
        <v>682</v>
      </c>
      <c r="L336" s="24"/>
      <c r="M336" s="50"/>
      <c r="T336" s="51"/>
      <c r="AT336" s="10" t="s">
        <v>158</v>
      </c>
      <c r="AU336" s="10" t="s">
        <v>80</v>
      </c>
    </row>
    <row r="337" spans="2:65" s="10" customFormat="1" ht="15.75" customHeight="1">
      <c r="B337" s="24"/>
      <c r="C337" s="129" t="s">
        <v>684</v>
      </c>
      <c r="D337" s="129" t="s">
        <v>153</v>
      </c>
      <c r="E337" s="130" t="s">
        <v>685</v>
      </c>
      <c r="F337" s="131" t="s">
        <v>686</v>
      </c>
      <c r="G337" s="132" t="s">
        <v>205</v>
      </c>
      <c r="H337" s="133">
        <v>4</v>
      </c>
      <c r="I337" s="156"/>
      <c r="J337" s="134">
        <f>ROUND($I$337*$H$337,2)</f>
        <v>0</v>
      </c>
      <c r="K337" s="131"/>
      <c r="L337" s="24"/>
      <c r="M337" s="135"/>
      <c r="N337" s="136" t="s">
        <v>43</v>
      </c>
      <c r="Q337" s="137">
        <v>0</v>
      </c>
      <c r="R337" s="137">
        <f>$Q$337*$H$337</f>
        <v>0</v>
      </c>
      <c r="S337" s="137">
        <v>0</v>
      </c>
      <c r="T337" s="138">
        <f>$S$337*$H$337</f>
        <v>0</v>
      </c>
      <c r="AR337" s="89" t="s">
        <v>157</v>
      </c>
      <c r="AT337" s="89" t="s">
        <v>153</v>
      </c>
      <c r="AU337" s="89" t="s">
        <v>80</v>
      </c>
      <c r="AY337" s="10" t="s">
        <v>149</v>
      </c>
      <c r="BE337" s="139">
        <f>IF($N$337="základní",$J$337,0)</f>
        <v>0</v>
      </c>
      <c r="BF337" s="139">
        <f>IF($N$337="snížená",$J$337,0)</f>
        <v>0</v>
      </c>
      <c r="BG337" s="139">
        <f>IF($N$337="zákl. přenesená",$J$337,0)</f>
        <v>0</v>
      </c>
      <c r="BH337" s="139">
        <f>IF($N$337="sníž. přenesená",$J$337,0)</f>
        <v>0</v>
      </c>
      <c r="BI337" s="139">
        <f>IF($N$337="nulová",$J$337,0)</f>
        <v>0</v>
      </c>
      <c r="BJ337" s="89" t="s">
        <v>22</v>
      </c>
      <c r="BK337" s="139">
        <f>ROUND($I$337*$H$337,2)</f>
        <v>0</v>
      </c>
      <c r="BL337" s="89" t="s">
        <v>157</v>
      </c>
      <c r="BM337" s="89" t="s">
        <v>687</v>
      </c>
    </row>
    <row r="338" spans="2:47" s="10" customFormat="1" ht="16.5" customHeight="1">
      <c r="B338" s="24"/>
      <c r="D338" s="140" t="s">
        <v>158</v>
      </c>
      <c r="F338" s="141" t="s">
        <v>686</v>
      </c>
      <c r="L338" s="24"/>
      <c r="M338" s="50"/>
      <c r="T338" s="51"/>
      <c r="AT338" s="10" t="s">
        <v>158</v>
      </c>
      <c r="AU338" s="10" t="s">
        <v>80</v>
      </c>
    </row>
    <row r="339" spans="2:65" s="10" customFormat="1" ht="27" customHeight="1">
      <c r="B339" s="24"/>
      <c r="C339" s="129" t="s">
        <v>688</v>
      </c>
      <c r="D339" s="129" t="s">
        <v>153</v>
      </c>
      <c r="E339" s="130" t="s">
        <v>689</v>
      </c>
      <c r="F339" s="131" t="s">
        <v>690</v>
      </c>
      <c r="G339" s="132" t="s">
        <v>205</v>
      </c>
      <c r="H339" s="133">
        <v>2</v>
      </c>
      <c r="I339" s="156"/>
      <c r="J339" s="134">
        <f>ROUND($I$339*$H$339,2)</f>
        <v>0</v>
      </c>
      <c r="K339" s="131"/>
      <c r="L339" s="24"/>
      <c r="M339" s="135"/>
      <c r="N339" s="136" t="s">
        <v>43</v>
      </c>
      <c r="Q339" s="137">
        <v>0</v>
      </c>
      <c r="R339" s="137">
        <f>$Q$339*$H$339</f>
        <v>0</v>
      </c>
      <c r="S339" s="137">
        <v>0</v>
      </c>
      <c r="T339" s="138">
        <f>$S$339*$H$339</f>
        <v>0</v>
      </c>
      <c r="AR339" s="89" t="s">
        <v>157</v>
      </c>
      <c r="AT339" s="89" t="s">
        <v>153</v>
      </c>
      <c r="AU339" s="89" t="s">
        <v>80</v>
      </c>
      <c r="AY339" s="10" t="s">
        <v>149</v>
      </c>
      <c r="BE339" s="139">
        <f>IF($N$339="základní",$J$339,0)</f>
        <v>0</v>
      </c>
      <c r="BF339" s="139">
        <f>IF($N$339="snížená",$J$339,0)</f>
        <v>0</v>
      </c>
      <c r="BG339" s="139">
        <f>IF($N$339="zákl. přenesená",$J$339,0)</f>
        <v>0</v>
      </c>
      <c r="BH339" s="139">
        <f>IF($N$339="sníž. přenesená",$J$339,0)</f>
        <v>0</v>
      </c>
      <c r="BI339" s="139">
        <f>IF($N$339="nulová",$J$339,0)</f>
        <v>0</v>
      </c>
      <c r="BJ339" s="89" t="s">
        <v>22</v>
      </c>
      <c r="BK339" s="139">
        <f>ROUND($I$339*$H$339,2)</f>
        <v>0</v>
      </c>
      <c r="BL339" s="89" t="s">
        <v>157</v>
      </c>
      <c r="BM339" s="89" t="s">
        <v>691</v>
      </c>
    </row>
    <row r="340" spans="2:47" s="10" customFormat="1" ht="16.5" customHeight="1">
      <c r="B340" s="24"/>
      <c r="D340" s="140" t="s">
        <v>158</v>
      </c>
      <c r="F340" s="141" t="s">
        <v>690</v>
      </c>
      <c r="L340" s="24"/>
      <c r="M340" s="50"/>
      <c r="T340" s="51"/>
      <c r="AT340" s="10" t="s">
        <v>158</v>
      </c>
      <c r="AU340" s="10" t="s">
        <v>80</v>
      </c>
    </row>
    <row r="341" spans="2:65" s="10" customFormat="1" ht="27" customHeight="1">
      <c r="B341" s="24"/>
      <c r="C341" s="129" t="s">
        <v>692</v>
      </c>
      <c r="D341" s="129" t="s">
        <v>153</v>
      </c>
      <c r="E341" s="130" t="s">
        <v>693</v>
      </c>
      <c r="F341" s="131" t="s">
        <v>694</v>
      </c>
      <c r="G341" s="132" t="s">
        <v>205</v>
      </c>
      <c r="H341" s="133">
        <v>2</v>
      </c>
      <c r="I341" s="156"/>
      <c r="J341" s="134">
        <f>ROUND($I$341*$H$341,2)</f>
        <v>0</v>
      </c>
      <c r="K341" s="131"/>
      <c r="L341" s="24"/>
      <c r="M341" s="135"/>
      <c r="N341" s="136" t="s">
        <v>43</v>
      </c>
      <c r="Q341" s="137">
        <v>0</v>
      </c>
      <c r="R341" s="137">
        <f>$Q$341*$H$341</f>
        <v>0</v>
      </c>
      <c r="S341" s="137">
        <v>0</v>
      </c>
      <c r="T341" s="138">
        <f>$S$341*$H$341</f>
        <v>0</v>
      </c>
      <c r="AR341" s="89" t="s">
        <v>157</v>
      </c>
      <c r="AT341" s="89" t="s">
        <v>153</v>
      </c>
      <c r="AU341" s="89" t="s">
        <v>80</v>
      </c>
      <c r="AY341" s="10" t="s">
        <v>149</v>
      </c>
      <c r="BE341" s="139">
        <f>IF($N$341="základní",$J$341,0)</f>
        <v>0</v>
      </c>
      <c r="BF341" s="139">
        <f>IF($N$341="snížená",$J$341,0)</f>
        <v>0</v>
      </c>
      <c r="BG341" s="139">
        <f>IF($N$341="zákl. přenesená",$J$341,0)</f>
        <v>0</v>
      </c>
      <c r="BH341" s="139">
        <f>IF($N$341="sníž. přenesená",$J$341,0)</f>
        <v>0</v>
      </c>
      <c r="BI341" s="139">
        <f>IF($N$341="nulová",$J$341,0)</f>
        <v>0</v>
      </c>
      <c r="BJ341" s="89" t="s">
        <v>22</v>
      </c>
      <c r="BK341" s="139">
        <f>ROUND($I$341*$H$341,2)</f>
        <v>0</v>
      </c>
      <c r="BL341" s="89" t="s">
        <v>157</v>
      </c>
      <c r="BM341" s="89" t="s">
        <v>695</v>
      </c>
    </row>
    <row r="342" spans="2:47" s="10" customFormat="1" ht="16.5" customHeight="1">
      <c r="B342" s="24"/>
      <c r="D342" s="140" t="s">
        <v>158</v>
      </c>
      <c r="F342" s="141" t="s">
        <v>694</v>
      </c>
      <c r="L342" s="24"/>
      <c r="M342" s="153"/>
      <c r="N342" s="154"/>
      <c r="O342" s="154"/>
      <c r="P342" s="154"/>
      <c r="Q342" s="154"/>
      <c r="R342" s="154"/>
      <c r="S342" s="154"/>
      <c r="T342" s="155"/>
      <c r="AT342" s="10" t="s">
        <v>158</v>
      </c>
      <c r="AU342" s="10" t="s">
        <v>80</v>
      </c>
    </row>
    <row r="343" spans="2:12" s="10" customFormat="1" ht="7.5" customHeight="1">
      <c r="B343" s="38"/>
      <c r="C343" s="39"/>
      <c r="D343" s="39"/>
      <c r="E343" s="39"/>
      <c r="F343" s="39"/>
      <c r="G343" s="39"/>
      <c r="H343" s="39"/>
      <c r="I343" s="39"/>
      <c r="J343" s="39"/>
      <c r="K343" s="39"/>
      <c r="L343" s="24"/>
    </row>
    <row r="344" s="8" customFormat="1" ht="14.25" customHeight="1"/>
  </sheetData>
  <sheetProtection password="DBBB" sheet="1"/>
  <autoFilter ref="C95:K95"/>
  <mergeCells count="12">
    <mergeCell ref="E47:H47"/>
    <mergeCell ref="E49:H49"/>
    <mergeCell ref="E51:H51"/>
    <mergeCell ref="E84:H84"/>
    <mergeCell ref="E86:H86"/>
    <mergeCell ref="E88:H88"/>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5"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1"/>
  <sheetViews>
    <sheetView showGridLines="0" workbookViewId="0" topLeftCell="A1">
      <pane ySplit="1" topLeftCell="A178" activePane="bottomLeft" state="frozen"/>
      <selection pane="bottomLeft" activeCell="J193" sqref="J193"/>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93</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696</v>
      </c>
      <c r="F9" s="268"/>
      <c r="G9" s="268"/>
      <c r="H9" s="268"/>
      <c r="K9" s="91"/>
    </row>
    <row r="10" spans="2:11" s="10" customFormat="1" ht="15.75" customHeight="1">
      <c r="B10" s="24"/>
      <c r="D10" s="22" t="s">
        <v>108</v>
      </c>
      <c r="K10" s="27"/>
    </row>
    <row r="11" spans="2:11" s="10" customFormat="1" ht="37.5" customHeight="1">
      <c r="B11" s="24"/>
      <c r="E11" s="248" t="s">
        <v>697</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ROUND($J$99,2)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ROUND(SUM($BE$99:$BE$200),2)</f>
        <v>0</v>
      </c>
      <c r="I32" s="95">
        <v>0.21</v>
      </c>
      <c r="J32" s="94">
        <f>ROUND(SUM($BE$99:$BE$200)*$I$32,2)</f>
        <v>0</v>
      </c>
      <c r="K32" s="27"/>
    </row>
    <row r="33" spans="2:11" s="10" customFormat="1" ht="15" customHeight="1">
      <c r="B33" s="24"/>
      <c r="E33" s="30" t="s">
        <v>44</v>
      </c>
      <c r="F33" s="94">
        <f>ROUND(SUM($BF$99:$BF$200),2)</f>
        <v>0</v>
      </c>
      <c r="I33" s="95">
        <v>0.15</v>
      </c>
      <c r="J33" s="94">
        <f>ROUND(SUM($BF$99:$BF$200)*$I$33,2)</f>
        <v>0</v>
      </c>
      <c r="K33" s="27"/>
    </row>
    <row r="34" spans="2:11" s="10" customFormat="1" ht="15" customHeight="1" hidden="1">
      <c r="B34" s="24"/>
      <c r="E34" s="30" t="s">
        <v>45</v>
      </c>
      <c r="F34" s="94">
        <f>ROUND(SUM($BG$99:$BG$200),2)</f>
        <v>0</v>
      </c>
      <c r="I34" s="95">
        <v>0.21</v>
      </c>
      <c r="J34" s="94">
        <v>0</v>
      </c>
      <c r="K34" s="27"/>
    </row>
    <row r="35" spans="2:11" s="10" customFormat="1" ht="15" customHeight="1" hidden="1">
      <c r="B35" s="24"/>
      <c r="E35" s="30" t="s">
        <v>46</v>
      </c>
      <c r="F35" s="94">
        <f>ROUND(SUM($BH$99:$BH$200),2)</f>
        <v>0</v>
      </c>
      <c r="I35" s="95">
        <v>0.15</v>
      </c>
      <c r="J35" s="94">
        <v>0</v>
      </c>
      <c r="K35" s="27"/>
    </row>
    <row r="36" spans="2:11" s="10" customFormat="1" ht="15" customHeight="1" hidden="1">
      <c r="B36" s="24"/>
      <c r="E36" s="30" t="s">
        <v>47</v>
      </c>
      <c r="F36" s="94">
        <f>ROUND(SUM($BI$99:$BI$200),2)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696</v>
      </c>
      <c r="F49" s="249"/>
      <c r="G49" s="249"/>
      <c r="H49" s="249"/>
      <c r="K49" s="27"/>
    </row>
    <row r="50" spans="2:11" s="10" customFormat="1" ht="15" customHeight="1">
      <c r="B50" s="24"/>
      <c r="C50" s="22" t="s">
        <v>108</v>
      </c>
      <c r="K50" s="27"/>
    </row>
    <row r="51" spans="2:11" s="10" customFormat="1" ht="19.5" customHeight="1">
      <c r="B51" s="24"/>
      <c r="E51" s="248" t="str">
        <f>$E$11</f>
        <v>2a - přírodopis út</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ROUND($J$99,2)</f>
        <v>0</v>
      </c>
      <c r="K60" s="27"/>
      <c r="AU60" s="10" t="s">
        <v>114</v>
      </c>
    </row>
    <row r="61" spans="2:11" s="65" customFormat="1" ht="25.5" customHeight="1">
      <c r="B61" s="101"/>
      <c r="D61" s="102" t="s">
        <v>115</v>
      </c>
      <c r="E61" s="102"/>
      <c r="F61" s="102"/>
      <c r="G61" s="102"/>
      <c r="H61" s="102"/>
      <c r="I61" s="102"/>
      <c r="J61" s="103">
        <f>ROUND($J$100,2)</f>
        <v>0</v>
      </c>
      <c r="K61" s="104"/>
    </row>
    <row r="62" spans="2:11" s="82" customFormat="1" ht="21" customHeight="1">
      <c r="B62" s="105"/>
      <c r="D62" s="106" t="s">
        <v>116</v>
      </c>
      <c r="E62" s="106"/>
      <c r="F62" s="106"/>
      <c r="G62" s="106"/>
      <c r="H62" s="106"/>
      <c r="I62" s="106"/>
      <c r="J62" s="107">
        <f>ROUND($J$101,2)</f>
        <v>0</v>
      </c>
      <c r="K62" s="108"/>
    </row>
    <row r="63" spans="2:11" s="82" customFormat="1" ht="21" customHeight="1">
      <c r="B63" s="105"/>
      <c r="D63" s="106" t="s">
        <v>117</v>
      </c>
      <c r="E63" s="106"/>
      <c r="F63" s="106"/>
      <c r="G63" s="106"/>
      <c r="H63" s="106"/>
      <c r="I63" s="106"/>
      <c r="J63" s="107">
        <f>ROUND($J$104,2)</f>
        <v>0</v>
      </c>
      <c r="K63" s="108"/>
    </row>
    <row r="64" spans="2:11" s="82" customFormat="1" ht="21" customHeight="1">
      <c r="B64" s="105"/>
      <c r="D64" s="106" t="s">
        <v>118</v>
      </c>
      <c r="E64" s="106"/>
      <c r="F64" s="106"/>
      <c r="G64" s="106"/>
      <c r="H64" s="106"/>
      <c r="I64" s="106"/>
      <c r="J64" s="107">
        <f>ROUND($J$109,2)</f>
        <v>0</v>
      </c>
      <c r="K64" s="108"/>
    </row>
    <row r="65" spans="2:11" s="82" customFormat="1" ht="21" customHeight="1">
      <c r="B65" s="105"/>
      <c r="D65" s="106" t="s">
        <v>119</v>
      </c>
      <c r="E65" s="106"/>
      <c r="F65" s="106"/>
      <c r="G65" s="106"/>
      <c r="H65" s="106"/>
      <c r="I65" s="106"/>
      <c r="J65" s="107">
        <f>ROUND($J$112,2)</f>
        <v>0</v>
      </c>
      <c r="K65" s="108"/>
    </row>
    <row r="66" spans="2:11" s="82" customFormat="1" ht="21" customHeight="1">
      <c r="B66" s="105"/>
      <c r="D66" s="106" t="s">
        <v>120</v>
      </c>
      <c r="E66" s="106"/>
      <c r="F66" s="106"/>
      <c r="G66" s="106"/>
      <c r="H66" s="106"/>
      <c r="I66" s="106"/>
      <c r="J66" s="107">
        <f>ROUND($J$123,2)</f>
        <v>0</v>
      </c>
      <c r="K66" s="108"/>
    </row>
    <row r="67" spans="2:11" s="65" customFormat="1" ht="25.5" customHeight="1">
      <c r="B67" s="101"/>
      <c r="D67" s="102" t="s">
        <v>121</v>
      </c>
      <c r="E67" s="102"/>
      <c r="F67" s="102"/>
      <c r="G67" s="102"/>
      <c r="H67" s="102"/>
      <c r="I67" s="102"/>
      <c r="J67" s="103">
        <f>ROUND($J$126,2)</f>
        <v>0</v>
      </c>
      <c r="K67" s="104"/>
    </row>
    <row r="68" spans="2:11" s="82" customFormat="1" ht="21" customHeight="1">
      <c r="B68" s="105"/>
      <c r="D68" s="106" t="s">
        <v>122</v>
      </c>
      <c r="E68" s="106"/>
      <c r="F68" s="106"/>
      <c r="G68" s="106"/>
      <c r="H68" s="106"/>
      <c r="I68" s="106"/>
      <c r="J68" s="107">
        <f>ROUND($J$127,2)</f>
        <v>0</v>
      </c>
      <c r="K68" s="108"/>
    </row>
    <row r="69" spans="2:11" s="82" customFormat="1" ht="21" customHeight="1">
      <c r="B69" s="105"/>
      <c r="D69" s="106" t="s">
        <v>123</v>
      </c>
      <c r="E69" s="106"/>
      <c r="F69" s="106"/>
      <c r="G69" s="106"/>
      <c r="H69" s="106"/>
      <c r="I69" s="106"/>
      <c r="J69" s="107">
        <f>ROUND($J$132,2)</f>
        <v>0</v>
      </c>
      <c r="K69" s="108"/>
    </row>
    <row r="70" spans="2:11" s="82" customFormat="1" ht="21" customHeight="1">
      <c r="B70" s="105"/>
      <c r="D70" s="106" t="s">
        <v>124</v>
      </c>
      <c r="E70" s="106"/>
      <c r="F70" s="106"/>
      <c r="G70" s="106"/>
      <c r="H70" s="106"/>
      <c r="I70" s="106"/>
      <c r="J70" s="107">
        <f>ROUND($J$143,2)</f>
        <v>0</v>
      </c>
      <c r="K70" s="108"/>
    </row>
    <row r="71" spans="2:11" s="82" customFormat="1" ht="21" customHeight="1">
      <c r="B71" s="105"/>
      <c r="D71" s="106" t="s">
        <v>125</v>
      </c>
      <c r="E71" s="106"/>
      <c r="F71" s="106"/>
      <c r="G71" s="106"/>
      <c r="H71" s="106"/>
      <c r="I71" s="106"/>
      <c r="J71" s="107">
        <f>ROUND($J$176,2)</f>
        <v>0</v>
      </c>
      <c r="K71" s="108"/>
    </row>
    <row r="72" spans="2:11" s="82" customFormat="1" ht="21" customHeight="1">
      <c r="B72" s="105"/>
      <c r="D72" s="106" t="s">
        <v>126</v>
      </c>
      <c r="E72" s="106"/>
      <c r="F72" s="106"/>
      <c r="G72" s="106"/>
      <c r="H72" s="106"/>
      <c r="I72" s="106"/>
      <c r="J72" s="107">
        <f>ROUND($J$181,2)</f>
        <v>0</v>
      </c>
      <c r="K72" s="108"/>
    </row>
    <row r="73" spans="2:11" s="82" customFormat="1" ht="21" customHeight="1">
      <c r="B73" s="105"/>
      <c r="D73" s="106" t="s">
        <v>127</v>
      </c>
      <c r="E73" s="106"/>
      <c r="F73" s="106"/>
      <c r="G73" s="106"/>
      <c r="H73" s="106"/>
      <c r="I73" s="106"/>
      <c r="J73" s="107">
        <f>ROUND($J$190,2)</f>
        <v>0</v>
      </c>
      <c r="K73" s="108"/>
    </row>
    <row r="74" spans="2:11" s="65" customFormat="1" ht="25.5" customHeight="1">
      <c r="B74" s="101"/>
      <c r="D74" s="102" t="s">
        <v>128</v>
      </c>
      <c r="E74" s="102"/>
      <c r="F74" s="102"/>
      <c r="G74" s="102"/>
      <c r="H74" s="102"/>
      <c r="I74" s="102"/>
      <c r="J74" s="103">
        <f>ROUND($J$193,2)</f>
        <v>0</v>
      </c>
      <c r="K74" s="104"/>
    </row>
    <row r="75" spans="2:11" s="82" customFormat="1" ht="21" customHeight="1">
      <c r="B75" s="105"/>
      <c r="D75" s="106" t="s">
        <v>129</v>
      </c>
      <c r="E75" s="106"/>
      <c r="F75" s="106"/>
      <c r="G75" s="106"/>
      <c r="H75" s="106"/>
      <c r="I75" s="106"/>
      <c r="J75" s="107">
        <f>ROUND($J$194,2)</f>
        <v>0</v>
      </c>
      <c r="K75" s="108"/>
    </row>
    <row r="76" spans="2:11" s="65" customFormat="1" ht="25.5" customHeight="1">
      <c r="B76" s="101"/>
      <c r="D76" s="102" t="s">
        <v>130</v>
      </c>
      <c r="E76" s="102"/>
      <c r="F76" s="102"/>
      <c r="G76" s="102"/>
      <c r="H76" s="102"/>
      <c r="I76" s="102"/>
      <c r="J76" s="103">
        <f>ROUND($J$197,2)</f>
        <v>0</v>
      </c>
      <c r="K76" s="104"/>
    </row>
    <row r="77" spans="2:11" s="82" customFormat="1" ht="21" customHeight="1">
      <c r="B77" s="105"/>
      <c r="D77" s="106" t="s">
        <v>131</v>
      </c>
      <c r="E77" s="106"/>
      <c r="F77" s="106"/>
      <c r="G77" s="106"/>
      <c r="H77" s="106"/>
      <c r="I77" s="106"/>
      <c r="J77" s="107">
        <f>ROUND($J$198,2)</f>
        <v>0</v>
      </c>
      <c r="K77" s="108"/>
    </row>
    <row r="78" spans="2:11" s="10" customFormat="1" ht="22.5" customHeight="1">
      <c r="B78" s="24"/>
      <c r="K78" s="27"/>
    </row>
    <row r="79" spans="2:11" s="10" customFormat="1" ht="7.5" customHeight="1">
      <c r="B79" s="38"/>
      <c r="C79" s="39"/>
      <c r="D79" s="39"/>
      <c r="E79" s="39"/>
      <c r="F79" s="39"/>
      <c r="G79" s="39"/>
      <c r="H79" s="39"/>
      <c r="I79" s="39"/>
      <c r="J79" s="39"/>
      <c r="K79" s="40"/>
    </row>
    <row r="83" spans="2:12" s="10" customFormat="1" ht="7.5" customHeight="1">
      <c r="B83" s="41"/>
      <c r="C83" s="42"/>
      <c r="D83" s="42"/>
      <c r="E83" s="42"/>
      <c r="F83" s="42"/>
      <c r="G83" s="42"/>
      <c r="H83" s="42"/>
      <c r="I83" s="42"/>
      <c r="J83" s="42"/>
      <c r="K83" s="42"/>
      <c r="L83" s="24"/>
    </row>
    <row r="84" spans="2:12" s="10" customFormat="1" ht="37.5" customHeight="1">
      <c r="B84" s="24"/>
      <c r="C84" s="15" t="s">
        <v>132</v>
      </c>
      <c r="L84" s="24"/>
    </row>
    <row r="85" spans="2:12" s="10" customFormat="1" ht="7.5" customHeight="1">
      <c r="B85" s="24"/>
      <c r="L85" s="24"/>
    </row>
    <row r="86" spans="2:12" s="10" customFormat="1" ht="15" customHeight="1">
      <c r="B86" s="24"/>
      <c r="C86" s="22" t="s">
        <v>17</v>
      </c>
      <c r="L86" s="24"/>
    </row>
    <row r="87" spans="2:12" s="10" customFormat="1" ht="16.5" customHeight="1">
      <c r="B87" s="24"/>
      <c r="E87" s="267" t="str">
        <f>$E$7</f>
        <v>ZŠ Březová, Děčín_3_Stavební</v>
      </c>
      <c r="F87" s="249"/>
      <c r="G87" s="249"/>
      <c r="H87" s="249"/>
      <c r="L87" s="24"/>
    </row>
    <row r="88" spans="2:12" s="8" customFormat="1" ht="15.75" customHeight="1">
      <c r="B88" s="14"/>
      <c r="C88" s="22" t="s">
        <v>106</v>
      </c>
      <c r="L88" s="14"/>
    </row>
    <row r="89" spans="2:12" s="10" customFormat="1" ht="16.5" customHeight="1">
      <c r="B89" s="24"/>
      <c r="E89" s="267" t="s">
        <v>696</v>
      </c>
      <c r="F89" s="249"/>
      <c r="G89" s="249"/>
      <c r="H89" s="249"/>
      <c r="L89" s="24"/>
    </row>
    <row r="90" spans="2:12" s="10" customFormat="1" ht="15" customHeight="1">
      <c r="B90" s="24"/>
      <c r="C90" s="22" t="s">
        <v>108</v>
      </c>
      <c r="L90" s="24"/>
    </row>
    <row r="91" spans="2:12" s="10" customFormat="1" ht="19.5" customHeight="1">
      <c r="B91" s="24"/>
      <c r="E91" s="248" t="str">
        <f>$E$11</f>
        <v>2a - přírodopis út</v>
      </c>
      <c r="F91" s="249"/>
      <c r="G91" s="249"/>
      <c r="H91" s="249"/>
      <c r="L91" s="24"/>
    </row>
    <row r="92" spans="2:12" s="10" customFormat="1" ht="7.5" customHeight="1">
      <c r="B92" s="24"/>
      <c r="L92" s="24"/>
    </row>
    <row r="93" spans="2:12" s="10" customFormat="1" ht="18.75" customHeight="1">
      <c r="B93" s="24"/>
      <c r="C93" s="22" t="s">
        <v>23</v>
      </c>
      <c r="F93" s="20" t="str">
        <f>$F$14</f>
        <v>Děčín</v>
      </c>
      <c r="I93" s="22" t="s">
        <v>25</v>
      </c>
      <c r="J93" s="47" t="str">
        <f>IF($J$14="","",$J$14)</f>
        <v>27.01.2020</v>
      </c>
      <c r="L93" s="24"/>
    </row>
    <row r="94" spans="2:12" s="10" customFormat="1" ht="7.5" customHeight="1">
      <c r="B94" s="24"/>
      <c r="L94" s="24"/>
    </row>
    <row r="95" spans="2:12" s="10" customFormat="1" ht="15.75" customHeight="1">
      <c r="B95" s="24"/>
      <c r="C95" s="22" t="s">
        <v>29</v>
      </c>
      <c r="F95" s="20" t="str">
        <f>$E$17</f>
        <v xml:space="preserve"> </v>
      </c>
      <c r="I95" s="22" t="s">
        <v>35</v>
      </c>
      <c r="J95" s="20" t="str">
        <f>$E$23</f>
        <v xml:space="preserve"> </v>
      </c>
      <c r="L95" s="24"/>
    </row>
    <row r="96" spans="2:12" s="10" customFormat="1" ht="15" customHeight="1">
      <c r="B96" s="24"/>
      <c r="C96" s="22" t="s">
        <v>33</v>
      </c>
      <c r="F96" s="20" t="str">
        <f>IF($E$20="","",$E$20)</f>
        <v/>
      </c>
      <c r="L96" s="24"/>
    </row>
    <row r="97" spans="2:12" s="10" customFormat="1" ht="11.25" customHeight="1">
      <c r="B97" s="24"/>
      <c r="L97" s="24"/>
    </row>
    <row r="98" spans="2:20" s="113" customFormat="1" ht="30" customHeight="1">
      <c r="B98" s="109"/>
      <c r="C98" s="110" t="s">
        <v>133</v>
      </c>
      <c r="D98" s="111" t="s">
        <v>57</v>
      </c>
      <c r="E98" s="111" t="s">
        <v>53</v>
      </c>
      <c r="F98" s="111" t="s">
        <v>134</v>
      </c>
      <c r="G98" s="111" t="s">
        <v>135</v>
      </c>
      <c r="H98" s="111" t="s">
        <v>136</v>
      </c>
      <c r="I98" s="111" t="s">
        <v>137</v>
      </c>
      <c r="J98" s="111" t="s">
        <v>138</v>
      </c>
      <c r="K98" s="112" t="s">
        <v>139</v>
      </c>
      <c r="L98" s="109"/>
      <c r="M98" s="53" t="s">
        <v>140</v>
      </c>
      <c r="N98" s="54" t="s">
        <v>42</v>
      </c>
      <c r="O98" s="54" t="s">
        <v>141</v>
      </c>
      <c r="P98" s="54" t="s">
        <v>142</v>
      </c>
      <c r="Q98" s="54" t="s">
        <v>143</v>
      </c>
      <c r="R98" s="54" t="s">
        <v>144</v>
      </c>
      <c r="S98" s="54" t="s">
        <v>145</v>
      </c>
      <c r="T98" s="55" t="s">
        <v>146</v>
      </c>
    </row>
    <row r="99" spans="2:63" s="10" customFormat="1" ht="30" customHeight="1">
      <c r="B99" s="24"/>
      <c r="C99" s="58" t="s">
        <v>113</v>
      </c>
      <c r="J99" s="114">
        <f>$BK$99</f>
        <v>0</v>
      </c>
      <c r="L99" s="24"/>
      <c r="M99" s="57"/>
      <c r="N99" s="48"/>
      <c r="O99" s="48"/>
      <c r="P99" s="115">
        <f>$P$100+$P$126+$P$193+$P$197</f>
        <v>0</v>
      </c>
      <c r="Q99" s="48"/>
      <c r="R99" s="115">
        <f>$R$100+$R$126+$R$193+$R$197</f>
        <v>0</v>
      </c>
      <c r="S99" s="48"/>
      <c r="T99" s="116">
        <f>$T$100+$T$126+$T$193+$T$197</f>
        <v>0</v>
      </c>
      <c r="AT99" s="10" t="s">
        <v>71</v>
      </c>
      <c r="AU99" s="10" t="s">
        <v>114</v>
      </c>
      <c r="BK99" s="117">
        <f>$BK$100+$BK$126+$BK$193+$BK$197</f>
        <v>0</v>
      </c>
    </row>
    <row r="100" spans="2:63" s="119" customFormat="1" ht="37.5" customHeight="1">
      <c r="B100" s="118"/>
      <c r="D100" s="120" t="s">
        <v>71</v>
      </c>
      <c r="E100" s="121" t="s">
        <v>147</v>
      </c>
      <c r="F100" s="121" t="s">
        <v>148</v>
      </c>
      <c r="J100" s="122">
        <f>$BK$100</f>
        <v>0</v>
      </c>
      <c r="L100" s="118"/>
      <c r="M100" s="123"/>
      <c r="P100" s="124">
        <f>$P$101+$P$104+$P$109+$P$112+$P$123</f>
        <v>0</v>
      </c>
      <c r="R100" s="124">
        <f>$R$101+$R$104+$R$109+$R$112+$R$123</f>
        <v>0</v>
      </c>
      <c r="T100" s="125">
        <f>$T$101+$T$104+$T$109+$T$112+$T$123</f>
        <v>0</v>
      </c>
      <c r="AR100" s="120" t="s">
        <v>22</v>
      </c>
      <c r="AT100" s="120" t="s">
        <v>71</v>
      </c>
      <c r="AU100" s="120" t="s">
        <v>72</v>
      </c>
      <c r="AY100" s="120" t="s">
        <v>149</v>
      </c>
      <c r="BK100" s="126">
        <f>$BK$101+$BK$104+$BK$109+$BK$112+$BK$123</f>
        <v>0</v>
      </c>
    </row>
    <row r="101" spans="2:63" s="119" customFormat="1" ht="21" customHeight="1">
      <c r="B101" s="118"/>
      <c r="D101" s="120" t="s">
        <v>71</v>
      </c>
      <c r="E101" s="127" t="s">
        <v>150</v>
      </c>
      <c r="F101" s="127" t="s">
        <v>151</v>
      </c>
      <c r="J101" s="128">
        <f>$BK$101</f>
        <v>0</v>
      </c>
      <c r="L101" s="118"/>
      <c r="M101" s="123"/>
      <c r="P101" s="124">
        <f>SUM($P$102:$P$103)</f>
        <v>0</v>
      </c>
      <c r="R101" s="124">
        <f>SUM($R$102:$R$103)</f>
        <v>0</v>
      </c>
      <c r="T101" s="125">
        <f>SUM($T$102:$T$103)</f>
        <v>0</v>
      </c>
      <c r="AR101" s="120" t="s">
        <v>22</v>
      </c>
      <c r="AT101" s="120" t="s">
        <v>71</v>
      </c>
      <c r="AU101" s="120" t="s">
        <v>22</v>
      </c>
      <c r="AY101" s="120" t="s">
        <v>149</v>
      </c>
      <c r="BK101" s="126">
        <f>SUM($BK$102:$BK$103)</f>
        <v>0</v>
      </c>
    </row>
    <row r="102" spans="2:65" s="10" customFormat="1" ht="15.75" customHeight="1">
      <c r="B102" s="24"/>
      <c r="C102" s="129" t="s">
        <v>152</v>
      </c>
      <c r="D102" s="129" t="s">
        <v>153</v>
      </c>
      <c r="E102" s="130" t="s">
        <v>154</v>
      </c>
      <c r="F102" s="131" t="s">
        <v>155</v>
      </c>
      <c r="G102" s="132" t="s">
        <v>156</v>
      </c>
      <c r="H102" s="133">
        <v>1.6</v>
      </c>
      <c r="I102" s="156"/>
      <c r="J102" s="134">
        <f>ROUND($I$102*$H$102,2)</f>
        <v>0</v>
      </c>
      <c r="K102" s="131"/>
      <c r="L102" s="24"/>
      <c r="M102" s="135"/>
      <c r="N102" s="136" t="s">
        <v>43</v>
      </c>
      <c r="Q102" s="137">
        <v>0</v>
      </c>
      <c r="R102" s="137">
        <f>$Q$102*$H$102</f>
        <v>0</v>
      </c>
      <c r="S102" s="137">
        <v>0</v>
      </c>
      <c r="T102" s="138">
        <f>$S$102*$H$102</f>
        <v>0</v>
      </c>
      <c r="AR102" s="89" t="s">
        <v>157</v>
      </c>
      <c r="AT102" s="89" t="s">
        <v>153</v>
      </c>
      <c r="AU102" s="89" t="s">
        <v>80</v>
      </c>
      <c r="AY102" s="10" t="s">
        <v>149</v>
      </c>
      <c r="BE102" s="139">
        <f>IF($N$102="základní",$J$102,0)</f>
        <v>0</v>
      </c>
      <c r="BF102" s="139">
        <f>IF($N$102="snížená",$J$102,0)</f>
        <v>0</v>
      </c>
      <c r="BG102" s="139">
        <f>IF($N$102="zákl. přenesená",$J$102,0)</f>
        <v>0</v>
      </c>
      <c r="BH102" s="139">
        <f>IF($N$102="sníž. přenesená",$J$102,0)</f>
        <v>0</v>
      </c>
      <c r="BI102" s="139">
        <f>IF($N$102="nulová",$J$102,0)</f>
        <v>0</v>
      </c>
      <c r="BJ102" s="89" t="s">
        <v>22</v>
      </c>
      <c r="BK102" s="139">
        <f>ROUND($I$102*$H$102,2)</f>
        <v>0</v>
      </c>
      <c r="BL102" s="89" t="s">
        <v>157</v>
      </c>
      <c r="BM102" s="89" t="s">
        <v>80</v>
      </c>
    </row>
    <row r="103" spans="2:47" s="10" customFormat="1" ht="16.5" customHeight="1">
      <c r="B103" s="24"/>
      <c r="D103" s="140" t="s">
        <v>158</v>
      </c>
      <c r="F103" s="141" t="s">
        <v>155</v>
      </c>
      <c r="L103" s="24"/>
      <c r="M103" s="50"/>
      <c r="T103" s="51"/>
      <c r="AT103" s="10" t="s">
        <v>158</v>
      </c>
      <c r="AU103" s="10" t="s">
        <v>80</v>
      </c>
    </row>
    <row r="104" spans="2:63" s="119" customFormat="1" ht="30.75" customHeight="1">
      <c r="B104" s="118"/>
      <c r="D104" s="120" t="s">
        <v>71</v>
      </c>
      <c r="E104" s="127" t="s">
        <v>159</v>
      </c>
      <c r="F104" s="127" t="s">
        <v>160</v>
      </c>
      <c r="J104" s="128">
        <f>$BK$104</f>
        <v>0</v>
      </c>
      <c r="L104" s="118"/>
      <c r="M104" s="123"/>
      <c r="P104" s="124">
        <f>SUM($P$105:$P$108)</f>
        <v>0</v>
      </c>
      <c r="R104" s="124">
        <f>SUM($R$105:$R$108)</f>
        <v>0</v>
      </c>
      <c r="T104" s="125">
        <f>SUM($T$105:$T$108)</f>
        <v>0</v>
      </c>
      <c r="AR104" s="120" t="s">
        <v>22</v>
      </c>
      <c r="AT104" s="120" t="s">
        <v>71</v>
      </c>
      <c r="AU104" s="120" t="s">
        <v>22</v>
      </c>
      <c r="AY104" s="120" t="s">
        <v>149</v>
      </c>
      <c r="BK104" s="126">
        <f>SUM($BK$105:$BK$108)</f>
        <v>0</v>
      </c>
    </row>
    <row r="105" spans="2:65" s="10" customFormat="1" ht="15.75" customHeight="1">
      <c r="B105" s="24"/>
      <c r="C105" s="129" t="s">
        <v>161</v>
      </c>
      <c r="D105" s="129" t="s">
        <v>153</v>
      </c>
      <c r="E105" s="130" t="s">
        <v>162</v>
      </c>
      <c r="F105" s="131" t="s">
        <v>163</v>
      </c>
      <c r="G105" s="132" t="s">
        <v>156</v>
      </c>
      <c r="H105" s="133">
        <v>6</v>
      </c>
      <c r="I105" s="156"/>
      <c r="J105" s="134">
        <f>ROUND($I$105*$H$105,2)</f>
        <v>0</v>
      </c>
      <c r="K105" s="131"/>
      <c r="L105" s="24"/>
      <c r="M105" s="135"/>
      <c r="N105" s="136" t="s">
        <v>43</v>
      </c>
      <c r="Q105" s="137">
        <v>0</v>
      </c>
      <c r="R105" s="137">
        <f>$Q$105*$H$105</f>
        <v>0</v>
      </c>
      <c r="S105" s="137">
        <v>0</v>
      </c>
      <c r="T105" s="138">
        <f>$S$105*$H$105</f>
        <v>0</v>
      </c>
      <c r="AR105" s="89" t="s">
        <v>157</v>
      </c>
      <c r="AT105" s="89" t="s">
        <v>153</v>
      </c>
      <c r="AU105" s="89" t="s">
        <v>80</v>
      </c>
      <c r="AY105" s="10" t="s">
        <v>149</v>
      </c>
      <c r="BE105" s="139">
        <f>IF($N$105="základní",$J$105,0)</f>
        <v>0</v>
      </c>
      <c r="BF105" s="139">
        <f>IF($N$105="snížená",$J$105,0)</f>
        <v>0</v>
      </c>
      <c r="BG105" s="139">
        <f>IF($N$105="zákl. přenesená",$J$105,0)</f>
        <v>0</v>
      </c>
      <c r="BH105" s="139">
        <f>IF($N$105="sníž. přenesená",$J$105,0)</f>
        <v>0</v>
      </c>
      <c r="BI105" s="139">
        <f>IF($N$105="nulová",$J$105,0)</f>
        <v>0</v>
      </c>
      <c r="BJ105" s="89" t="s">
        <v>22</v>
      </c>
      <c r="BK105" s="139">
        <f>ROUND($I$105*$H$105,2)</f>
        <v>0</v>
      </c>
      <c r="BL105" s="89" t="s">
        <v>157</v>
      </c>
      <c r="BM105" s="89" t="s">
        <v>150</v>
      </c>
    </row>
    <row r="106" spans="2:47" s="10" customFormat="1" ht="16.5" customHeight="1">
      <c r="B106" s="24"/>
      <c r="D106" s="140" t="s">
        <v>158</v>
      </c>
      <c r="F106" s="141" t="s">
        <v>163</v>
      </c>
      <c r="L106" s="24"/>
      <c r="M106" s="50"/>
      <c r="T106" s="51"/>
      <c r="AT106" s="10" t="s">
        <v>158</v>
      </c>
      <c r="AU106" s="10" t="s">
        <v>80</v>
      </c>
    </row>
    <row r="107" spans="2:65" s="10" customFormat="1" ht="15.75" customHeight="1">
      <c r="B107" s="24"/>
      <c r="C107" s="129" t="s">
        <v>164</v>
      </c>
      <c r="D107" s="129" t="s">
        <v>153</v>
      </c>
      <c r="E107" s="130" t="s">
        <v>165</v>
      </c>
      <c r="F107" s="131" t="s">
        <v>166</v>
      </c>
      <c r="G107" s="132" t="s">
        <v>156</v>
      </c>
      <c r="H107" s="133">
        <v>20</v>
      </c>
      <c r="I107" s="156"/>
      <c r="J107" s="134">
        <f>ROUND($I$107*$H$107,2)</f>
        <v>0</v>
      </c>
      <c r="K107" s="131"/>
      <c r="L107" s="24"/>
      <c r="M107" s="135"/>
      <c r="N107" s="136" t="s">
        <v>43</v>
      </c>
      <c r="Q107" s="137">
        <v>0</v>
      </c>
      <c r="R107" s="137">
        <f>$Q$107*$H$107</f>
        <v>0</v>
      </c>
      <c r="S107" s="137">
        <v>0</v>
      </c>
      <c r="T107" s="138">
        <f>$S$107*$H$107</f>
        <v>0</v>
      </c>
      <c r="AR107" s="89" t="s">
        <v>157</v>
      </c>
      <c r="AT107" s="89" t="s">
        <v>153</v>
      </c>
      <c r="AU107" s="89" t="s">
        <v>80</v>
      </c>
      <c r="AY107" s="10" t="s">
        <v>149</v>
      </c>
      <c r="BE107" s="139">
        <f>IF($N$107="základní",$J$107,0)</f>
        <v>0</v>
      </c>
      <c r="BF107" s="139">
        <f>IF($N$107="snížená",$J$107,0)</f>
        <v>0</v>
      </c>
      <c r="BG107" s="139">
        <f>IF($N$107="zákl. přenesená",$J$107,0)</f>
        <v>0</v>
      </c>
      <c r="BH107" s="139">
        <f>IF($N$107="sníž. přenesená",$J$107,0)</f>
        <v>0</v>
      </c>
      <c r="BI107" s="139">
        <f>IF($N$107="nulová",$J$107,0)</f>
        <v>0</v>
      </c>
      <c r="BJ107" s="89" t="s">
        <v>22</v>
      </c>
      <c r="BK107" s="139">
        <f>ROUND($I$107*$H$107,2)</f>
        <v>0</v>
      </c>
      <c r="BL107" s="89" t="s">
        <v>157</v>
      </c>
      <c r="BM107" s="89" t="s">
        <v>157</v>
      </c>
    </row>
    <row r="108" spans="2:47" s="10" customFormat="1" ht="16.5" customHeight="1">
      <c r="B108" s="24"/>
      <c r="D108" s="140" t="s">
        <v>158</v>
      </c>
      <c r="F108" s="141" t="s">
        <v>166</v>
      </c>
      <c r="L108" s="24"/>
      <c r="M108" s="50"/>
      <c r="T108" s="51"/>
      <c r="AT108" s="10" t="s">
        <v>158</v>
      </c>
      <c r="AU108" s="10" t="s">
        <v>80</v>
      </c>
    </row>
    <row r="109" spans="2:63" s="119" customFormat="1" ht="30.75" customHeight="1">
      <c r="B109" s="118"/>
      <c r="D109" s="120" t="s">
        <v>71</v>
      </c>
      <c r="E109" s="127" t="s">
        <v>167</v>
      </c>
      <c r="F109" s="127" t="s">
        <v>168</v>
      </c>
      <c r="J109" s="128">
        <f>$BK$109</f>
        <v>0</v>
      </c>
      <c r="L109" s="118"/>
      <c r="M109" s="123"/>
      <c r="P109" s="124">
        <f>SUM($P$110:$P$111)</f>
        <v>0</v>
      </c>
      <c r="R109" s="124">
        <f>SUM($R$110:$R$111)</f>
        <v>0</v>
      </c>
      <c r="T109" s="125">
        <f>SUM($T$110:$T$111)</f>
        <v>0</v>
      </c>
      <c r="AR109" s="120" t="s">
        <v>22</v>
      </c>
      <c r="AT109" s="120" t="s">
        <v>71</v>
      </c>
      <c r="AU109" s="120" t="s">
        <v>22</v>
      </c>
      <c r="AY109" s="120" t="s">
        <v>149</v>
      </c>
      <c r="BK109" s="126">
        <f>SUM($BK$110:$BK$111)</f>
        <v>0</v>
      </c>
    </row>
    <row r="110" spans="2:65" s="10" customFormat="1" ht="15.75" customHeight="1">
      <c r="B110" s="24"/>
      <c r="C110" s="129" t="s">
        <v>169</v>
      </c>
      <c r="D110" s="129" t="s">
        <v>153</v>
      </c>
      <c r="E110" s="130" t="s">
        <v>170</v>
      </c>
      <c r="F110" s="131" t="s">
        <v>171</v>
      </c>
      <c r="G110" s="132" t="s">
        <v>156</v>
      </c>
      <c r="H110" s="133">
        <v>10</v>
      </c>
      <c r="I110" s="156"/>
      <c r="J110" s="134">
        <f>ROUND($I$110*$H$110,2)</f>
        <v>0</v>
      </c>
      <c r="K110" s="131"/>
      <c r="L110" s="24"/>
      <c r="M110" s="135"/>
      <c r="N110" s="136" t="s">
        <v>43</v>
      </c>
      <c r="Q110" s="137">
        <v>0</v>
      </c>
      <c r="R110" s="137">
        <f>$Q$110*$H$110</f>
        <v>0</v>
      </c>
      <c r="S110" s="137">
        <v>0</v>
      </c>
      <c r="T110" s="138">
        <f>$S$110*$H$110</f>
        <v>0</v>
      </c>
      <c r="AR110" s="89" t="s">
        <v>157</v>
      </c>
      <c r="AT110" s="89" t="s">
        <v>153</v>
      </c>
      <c r="AU110" s="89" t="s">
        <v>80</v>
      </c>
      <c r="AY110" s="10" t="s">
        <v>149</v>
      </c>
      <c r="BE110" s="139">
        <f>IF($N$110="základní",$J$110,0)</f>
        <v>0</v>
      </c>
      <c r="BF110" s="139">
        <f>IF($N$110="snížená",$J$110,0)</f>
        <v>0</v>
      </c>
      <c r="BG110" s="139">
        <f>IF($N$110="zákl. přenesená",$J$110,0)</f>
        <v>0</v>
      </c>
      <c r="BH110" s="139">
        <f>IF($N$110="sníž. přenesená",$J$110,0)</f>
        <v>0</v>
      </c>
      <c r="BI110" s="139">
        <f>IF($N$110="nulová",$J$110,0)</f>
        <v>0</v>
      </c>
      <c r="BJ110" s="89" t="s">
        <v>22</v>
      </c>
      <c r="BK110" s="139">
        <f>ROUND($I$110*$H$110,2)</f>
        <v>0</v>
      </c>
      <c r="BL110" s="89" t="s">
        <v>157</v>
      </c>
      <c r="BM110" s="89" t="s">
        <v>172</v>
      </c>
    </row>
    <row r="111" spans="2:47" s="10" customFormat="1" ht="16.5" customHeight="1">
      <c r="B111" s="24"/>
      <c r="D111" s="140" t="s">
        <v>158</v>
      </c>
      <c r="F111" s="141" t="s">
        <v>171</v>
      </c>
      <c r="L111" s="24"/>
      <c r="M111" s="50"/>
      <c r="T111" s="51"/>
      <c r="AT111" s="10" t="s">
        <v>158</v>
      </c>
      <c r="AU111" s="10" t="s">
        <v>80</v>
      </c>
    </row>
    <row r="112" spans="2:63" s="119" customFormat="1" ht="30.75" customHeight="1">
      <c r="B112" s="118"/>
      <c r="D112" s="120" t="s">
        <v>71</v>
      </c>
      <c r="E112" s="127" t="s">
        <v>173</v>
      </c>
      <c r="F112" s="127" t="s">
        <v>174</v>
      </c>
      <c r="J112" s="128">
        <f>$BK$112</f>
        <v>0</v>
      </c>
      <c r="L112" s="118"/>
      <c r="M112" s="123"/>
      <c r="P112" s="124">
        <f>SUM($P$113:$P$122)</f>
        <v>0</v>
      </c>
      <c r="R112" s="124">
        <f>SUM($R$113:$R$122)</f>
        <v>0</v>
      </c>
      <c r="T112" s="125">
        <f>SUM($T$113:$T$122)</f>
        <v>0</v>
      </c>
      <c r="AR112" s="120" t="s">
        <v>22</v>
      </c>
      <c r="AT112" s="120" t="s">
        <v>71</v>
      </c>
      <c r="AU112" s="120" t="s">
        <v>22</v>
      </c>
      <c r="AY112" s="120" t="s">
        <v>149</v>
      </c>
      <c r="BK112" s="126">
        <f>SUM($BK$113:$BK$122)</f>
        <v>0</v>
      </c>
    </row>
    <row r="113" spans="2:65" s="10" customFormat="1" ht="15.75" customHeight="1">
      <c r="B113" s="24"/>
      <c r="C113" s="129" t="s">
        <v>175</v>
      </c>
      <c r="D113" s="129" t="s">
        <v>153</v>
      </c>
      <c r="E113" s="130" t="s">
        <v>176</v>
      </c>
      <c r="F113" s="131" t="s">
        <v>177</v>
      </c>
      <c r="G113" s="132" t="s">
        <v>178</v>
      </c>
      <c r="H113" s="133">
        <v>0.657</v>
      </c>
      <c r="I113" s="156"/>
      <c r="J113" s="134">
        <f>ROUND($I$113*$H$113,2)</f>
        <v>0</v>
      </c>
      <c r="K113" s="131"/>
      <c r="L113" s="24"/>
      <c r="M113" s="135"/>
      <c r="N113" s="136" t="s">
        <v>43</v>
      </c>
      <c r="Q113" s="137">
        <v>0</v>
      </c>
      <c r="R113" s="137">
        <f>$Q$113*$H$113</f>
        <v>0</v>
      </c>
      <c r="S113" s="137">
        <v>0</v>
      </c>
      <c r="T113" s="138">
        <f>$S$113*$H$113</f>
        <v>0</v>
      </c>
      <c r="AR113" s="89" t="s">
        <v>157</v>
      </c>
      <c r="AT113" s="89" t="s">
        <v>153</v>
      </c>
      <c r="AU113" s="89" t="s">
        <v>80</v>
      </c>
      <c r="AY113" s="10" t="s">
        <v>149</v>
      </c>
      <c r="BE113" s="139">
        <f>IF($N$113="základní",$J$113,0)</f>
        <v>0</v>
      </c>
      <c r="BF113" s="139">
        <f>IF($N$113="snížená",$J$113,0)</f>
        <v>0</v>
      </c>
      <c r="BG113" s="139">
        <f>IF($N$113="zákl. přenesená",$J$113,0)</f>
        <v>0</v>
      </c>
      <c r="BH113" s="139">
        <f>IF($N$113="sníž. přenesená",$J$113,0)</f>
        <v>0</v>
      </c>
      <c r="BI113" s="139">
        <f>IF($N$113="nulová",$J$113,0)</f>
        <v>0</v>
      </c>
      <c r="BJ113" s="89" t="s">
        <v>22</v>
      </c>
      <c r="BK113" s="139">
        <f>ROUND($I$113*$H$113,2)</f>
        <v>0</v>
      </c>
      <c r="BL113" s="89" t="s">
        <v>157</v>
      </c>
      <c r="BM113" s="89" t="s">
        <v>159</v>
      </c>
    </row>
    <row r="114" spans="2:47" s="10" customFormat="1" ht="16.5" customHeight="1">
      <c r="B114" s="24"/>
      <c r="D114" s="140" t="s">
        <v>158</v>
      </c>
      <c r="F114" s="141" t="s">
        <v>177</v>
      </c>
      <c r="L114" s="24"/>
      <c r="M114" s="50"/>
      <c r="T114" s="51"/>
      <c r="AT114" s="10" t="s">
        <v>158</v>
      </c>
      <c r="AU114" s="10" t="s">
        <v>80</v>
      </c>
    </row>
    <row r="115" spans="2:65" s="10" customFormat="1" ht="15.75" customHeight="1">
      <c r="B115" s="24"/>
      <c r="C115" s="129" t="s">
        <v>179</v>
      </c>
      <c r="D115" s="129" t="s">
        <v>153</v>
      </c>
      <c r="E115" s="130" t="s">
        <v>180</v>
      </c>
      <c r="F115" s="131" t="s">
        <v>181</v>
      </c>
      <c r="G115" s="132" t="s">
        <v>178</v>
      </c>
      <c r="H115" s="133">
        <v>0.657</v>
      </c>
      <c r="I115" s="156"/>
      <c r="J115" s="134">
        <f>ROUND($I$115*$H$115,2)</f>
        <v>0</v>
      </c>
      <c r="K115" s="131"/>
      <c r="L115" s="24"/>
      <c r="M115" s="135"/>
      <c r="N115" s="136" t="s">
        <v>43</v>
      </c>
      <c r="Q115" s="137">
        <v>0</v>
      </c>
      <c r="R115" s="137">
        <f>$Q$115*$H$115</f>
        <v>0</v>
      </c>
      <c r="S115" s="137">
        <v>0</v>
      </c>
      <c r="T115" s="138">
        <f>$S$115*$H$115</f>
        <v>0</v>
      </c>
      <c r="AR115" s="89" t="s">
        <v>157</v>
      </c>
      <c r="AT115" s="89" t="s">
        <v>153</v>
      </c>
      <c r="AU115" s="89" t="s">
        <v>80</v>
      </c>
      <c r="AY115" s="10" t="s">
        <v>149</v>
      </c>
      <c r="BE115" s="139">
        <f>IF($N$115="základní",$J$115,0)</f>
        <v>0</v>
      </c>
      <c r="BF115" s="139">
        <f>IF($N$115="snížená",$J$115,0)</f>
        <v>0</v>
      </c>
      <c r="BG115" s="139">
        <f>IF($N$115="zákl. přenesená",$J$115,0)</f>
        <v>0</v>
      </c>
      <c r="BH115" s="139">
        <f>IF($N$115="sníž. přenesená",$J$115,0)</f>
        <v>0</v>
      </c>
      <c r="BI115" s="139">
        <f>IF($N$115="nulová",$J$115,0)</f>
        <v>0</v>
      </c>
      <c r="BJ115" s="89" t="s">
        <v>22</v>
      </c>
      <c r="BK115" s="139">
        <f>ROUND($I$115*$H$115,2)</f>
        <v>0</v>
      </c>
      <c r="BL115" s="89" t="s">
        <v>157</v>
      </c>
      <c r="BM115" s="89" t="s">
        <v>182</v>
      </c>
    </row>
    <row r="116" spans="2:47" s="10" customFormat="1" ht="16.5" customHeight="1">
      <c r="B116" s="24"/>
      <c r="D116" s="140" t="s">
        <v>158</v>
      </c>
      <c r="F116" s="141" t="s">
        <v>181</v>
      </c>
      <c r="L116" s="24"/>
      <c r="M116" s="50"/>
      <c r="T116" s="51"/>
      <c r="AT116" s="10" t="s">
        <v>158</v>
      </c>
      <c r="AU116" s="10" t="s">
        <v>80</v>
      </c>
    </row>
    <row r="117" spans="2:65" s="10" customFormat="1" ht="15.75" customHeight="1">
      <c r="B117" s="24"/>
      <c r="C117" s="129" t="s">
        <v>183</v>
      </c>
      <c r="D117" s="129" t="s">
        <v>153</v>
      </c>
      <c r="E117" s="130" t="s">
        <v>184</v>
      </c>
      <c r="F117" s="131" t="s">
        <v>185</v>
      </c>
      <c r="G117" s="132" t="s">
        <v>178</v>
      </c>
      <c r="H117" s="133">
        <v>4.634</v>
      </c>
      <c r="I117" s="156"/>
      <c r="J117" s="134">
        <f>ROUND($I$117*$H$117,2)</f>
        <v>0</v>
      </c>
      <c r="K117" s="131"/>
      <c r="L117" s="24"/>
      <c r="M117" s="135"/>
      <c r="N117" s="136" t="s">
        <v>43</v>
      </c>
      <c r="Q117" s="137">
        <v>0</v>
      </c>
      <c r="R117" s="137">
        <f>$Q$117*$H$117</f>
        <v>0</v>
      </c>
      <c r="S117" s="137">
        <v>0</v>
      </c>
      <c r="T117" s="138">
        <f>$S$117*$H$117</f>
        <v>0</v>
      </c>
      <c r="AR117" s="89" t="s">
        <v>157</v>
      </c>
      <c r="AT117" s="89" t="s">
        <v>153</v>
      </c>
      <c r="AU117" s="89" t="s">
        <v>80</v>
      </c>
      <c r="AY117" s="10" t="s">
        <v>149</v>
      </c>
      <c r="BE117" s="139">
        <f>IF($N$117="základní",$J$117,0)</f>
        <v>0</v>
      </c>
      <c r="BF117" s="139">
        <f>IF($N$117="snížená",$J$117,0)</f>
        <v>0</v>
      </c>
      <c r="BG117" s="139">
        <f>IF($N$117="zákl. přenesená",$J$117,0)</f>
        <v>0</v>
      </c>
      <c r="BH117" s="139">
        <f>IF($N$117="sníž. přenesená",$J$117,0)</f>
        <v>0</v>
      </c>
      <c r="BI117" s="139">
        <f>IF($N$117="nulová",$J$117,0)</f>
        <v>0</v>
      </c>
      <c r="BJ117" s="89" t="s">
        <v>22</v>
      </c>
      <c r="BK117" s="139">
        <f>ROUND($I$117*$H$117,2)</f>
        <v>0</v>
      </c>
      <c r="BL117" s="89" t="s">
        <v>157</v>
      </c>
      <c r="BM117" s="89" t="s">
        <v>164</v>
      </c>
    </row>
    <row r="118" spans="2:47" s="10" customFormat="1" ht="16.5" customHeight="1">
      <c r="B118" s="24"/>
      <c r="D118" s="140" t="s">
        <v>158</v>
      </c>
      <c r="F118" s="141" t="s">
        <v>185</v>
      </c>
      <c r="L118" s="24"/>
      <c r="M118" s="50"/>
      <c r="T118" s="51"/>
      <c r="AT118" s="10" t="s">
        <v>158</v>
      </c>
      <c r="AU118" s="10" t="s">
        <v>80</v>
      </c>
    </row>
    <row r="119" spans="2:65" s="10" customFormat="1" ht="15.75" customHeight="1">
      <c r="B119" s="24"/>
      <c r="C119" s="129" t="s">
        <v>186</v>
      </c>
      <c r="D119" s="129" t="s">
        <v>153</v>
      </c>
      <c r="E119" s="130" t="s">
        <v>187</v>
      </c>
      <c r="F119" s="131" t="s">
        <v>188</v>
      </c>
      <c r="G119" s="132" t="s">
        <v>178</v>
      </c>
      <c r="H119" s="133">
        <v>0.597</v>
      </c>
      <c r="I119" s="156"/>
      <c r="J119" s="134">
        <f>ROUND($I$119*$H$119,2)</f>
        <v>0</v>
      </c>
      <c r="K119" s="131"/>
      <c r="L119" s="24"/>
      <c r="M119" s="135"/>
      <c r="N119" s="136" t="s">
        <v>43</v>
      </c>
      <c r="Q119" s="137">
        <v>0</v>
      </c>
      <c r="R119" s="137">
        <f>$Q$119*$H$119</f>
        <v>0</v>
      </c>
      <c r="S119" s="137">
        <v>0</v>
      </c>
      <c r="T119" s="138">
        <f>$S$119*$H$119</f>
        <v>0</v>
      </c>
      <c r="AR119" s="89" t="s">
        <v>157</v>
      </c>
      <c r="AT119" s="89" t="s">
        <v>153</v>
      </c>
      <c r="AU119" s="89" t="s">
        <v>80</v>
      </c>
      <c r="AY119" s="10" t="s">
        <v>149</v>
      </c>
      <c r="BE119" s="139">
        <f>IF($N$119="základní",$J$119,0)</f>
        <v>0</v>
      </c>
      <c r="BF119" s="139">
        <f>IF($N$119="snížená",$J$119,0)</f>
        <v>0</v>
      </c>
      <c r="BG119" s="139">
        <f>IF($N$119="zákl. přenesená",$J$119,0)</f>
        <v>0</v>
      </c>
      <c r="BH119" s="139">
        <f>IF($N$119="sníž. přenesená",$J$119,0)</f>
        <v>0</v>
      </c>
      <c r="BI119" s="139">
        <f>IF($N$119="nulová",$J$119,0)</f>
        <v>0</v>
      </c>
      <c r="BJ119" s="89" t="s">
        <v>22</v>
      </c>
      <c r="BK119" s="139">
        <f>ROUND($I$119*$H$119,2)</f>
        <v>0</v>
      </c>
      <c r="BL119" s="89" t="s">
        <v>157</v>
      </c>
      <c r="BM119" s="89" t="s">
        <v>167</v>
      </c>
    </row>
    <row r="120" spans="2:47" s="10" customFormat="1" ht="16.5" customHeight="1">
      <c r="B120" s="24"/>
      <c r="D120" s="140" t="s">
        <v>158</v>
      </c>
      <c r="F120" s="141" t="s">
        <v>188</v>
      </c>
      <c r="L120" s="24"/>
      <c r="M120" s="50"/>
      <c r="T120" s="51"/>
      <c r="AT120" s="10" t="s">
        <v>158</v>
      </c>
      <c r="AU120" s="10" t="s">
        <v>80</v>
      </c>
    </row>
    <row r="121" spans="2:65" s="10" customFormat="1" ht="15.75" customHeight="1">
      <c r="B121" s="24"/>
      <c r="C121" s="129" t="s">
        <v>189</v>
      </c>
      <c r="D121" s="129" t="s">
        <v>153</v>
      </c>
      <c r="E121" s="130" t="s">
        <v>190</v>
      </c>
      <c r="F121" s="131" t="s">
        <v>191</v>
      </c>
      <c r="G121" s="132" t="s">
        <v>178</v>
      </c>
      <c r="H121" s="133">
        <v>0.076</v>
      </c>
      <c r="I121" s="156"/>
      <c r="J121" s="134">
        <f>ROUND($I$121*$H$121,2)</f>
        <v>0</v>
      </c>
      <c r="K121" s="131"/>
      <c r="L121" s="24"/>
      <c r="M121" s="135"/>
      <c r="N121" s="136" t="s">
        <v>43</v>
      </c>
      <c r="Q121" s="137">
        <v>0</v>
      </c>
      <c r="R121" s="137">
        <f>$Q$121*$H$121</f>
        <v>0</v>
      </c>
      <c r="S121" s="137">
        <v>0</v>
      </c>
      <c r="T121" s="138">
        <f>$S$121*$H$121</f>
        <v>0</v>
      </c>
      <c r="AR121" s="89" t="s">
        <v>157</v>
      </c>
      <c r="AT121" s="89" t="s">
        <v>153</v>
      </c>
      <c r="AU121" s="89" t="s">
        <v>80</v>
      </c>
      <c r="AY121" s="10" t="s">
        <v>149</v>
      </c>
      <c r="BE121" s="139">
        <f>IF($N$121="základní",$J$121,0)</f>
        <v>0</v>
      </c>
      <c r="BF121" s="139">
        <f>IF($N$121="snížená",$J$121,0)</f>
        <v>0</v>
      </c>
      <c r="BG121" s="139">
        <f>IF($N$121="zákl. přenesená",$J$121,0)</f>
        <v>0</v>
      </c>
      <c r="BH121" s="139">
        <f>IF($N$121="sníž. přenesená",$J$121,0)</f>
        <v>0</v>
      </c>
      <c r="BI121" s="139">
        <f>IF($N$121="nulová",$J$121,0)</f>
        <v>0</v>
      </c>
      <c r="BJ121" s="89" t="s">
        <v>22</v>
      </c>
      <c r="BK121" s="139">
        <f>ROUND($I$121*$H$121,2)</f>
        <v>0</v>
      </c>
      <c r="BL121" s="89" t="s">
        <v>157</v>
      </c>
      <c r="BM121" s="89" t="s">
        <v>27</v>
      </c>
    </row>
    <row r="122" spans="2:47" s="10" customFormat="1" ht="16.5" customHeight="1">
      <c r="B122" s="24"/>
      <c r="D122" s="140" t="s">
        <v>158</v>
      </c>
      <c r="F122" s="141" t="s">
        <v>191</v>
      </c>
      <c r="L122" s="24"/>
      <c r="M122" s="50"/>
      <c r="T122" s="51"/>
      <c r="AT122" s="10" t="s">
        <v>158</v>
      </c>
      <c r="AU122" s="10" t="s">
        <v>80</v>
      </c>
    </row>
    <row r="123" spans="2:63" s="119" customFormat="1" ht="30.75" customHeight="1">
      <c r="B123" s="118"/>
      <c r="D123" s="120" t="s">
        <v>71</v>
      </c>
      <c r="E123" s="127" t="s">
        <v>192</v>
      </c>
      <c r="F123" s="127" t="s">
        <v>193</v>
      </c>
      <c r="J123" s="128">
        <f>$BK$123</f>
        <v>0</v>
      </c>
      <c r="L123" s="118"/>
      <c r="M123" s="123"/>
      <c r="P123" s="124">
        <f>SUM($P$124:$P$125)</f>
        <v>0</v>
      </c>
      <c r="R123" s="124">
        <f>SUM($R$124:$R$125)</f>
        <v>0</v>
      </c>
      <c r="T123" s="125">
        <f>SUM($T$124:$T$125)</f>
        <v>0</v>
      </c>
      <c r="AR123" s="120" t="s">
        <v>22</v>
      </c>
      <c r="AT123" s="120" t="s">
        <v>71</v>
      </c>
      <c r="AU123" s="120" t="s">
        <v>22</v>
      </c>
      <c r="AY123" s="120" t="s">
        <v>149</v>
      </c>
      <c r="BK123" s="126">
        <f>SUM($BK$124:$BK$125)</f>
        <v>0</v>
      </c>
    </row>
    <row r="124" spans="2:65" s="10" customFormat="1" ht="15.75" customHeight="1">
      <c r="B124" s="24"/>
      <c r="C124" s="129" t="s">
        <v>194</v>
      </c>
      <c r="D124" s="129" t="s">
        <v>153</v>
      </c>
      <c r="E124" s="130" t="s">
        <v>195</v>
      </c>
      <c r="F124" s="131" t="s">
        <v>196</v>
      </c>
      <c r="G124" s="132" t="s">
        <v>178</v>
      </c>
      <c r="H124" s="133">
        <v>0.368</v>
      </c>
      <c r="I124" s="156"/>
      <c r="J124" s="134">
        <f>ROUND($I$124*$H$124,2)</f>
        <v>0</v>
      </c>
      <c r="K124" s="131"/>
      <c r="L124" s="24"/>
      <c r="M124" s="135"/>
      <c r="N124" s="136" t="s">
        <v>43</v>
      </c>
      <c r="Q124" s="137">
        <v>0</v>
      </c>
      <c r="R124" s="137">
        <f>$Q$124*$H$124</f>
        <v>0</v>
      </c>
      <c r="S124" s="137">
        <v>0</v>
      </c>
      <c r="T124" s="138">
        <f>$S$124*$H$124</f>
        <v>0</v>
      </c>
      <c r="AR124" s="89" t="s">
        <v>157</v>
      </c>
      <c r="AT124" s="89" t="s">
        <v>153</v>
      </c>
      <c r="AU124" s="89" t="s">
        <v>80</v>
      </c>
      <c r="AY124" s="10" t="s">
        <v>149</v>
      </c>
      <c r="BE124" s="139">
        <f>IF($N$124="základní",$J$124,0)</f>
        <v>0</v>
      </c>
      <c r="BF124" s="139">
        <f>IF($N$124="snížená",$J$124,0)</f>
        <v>0</v>
      </c>
      <c r="BG124" s="139">
        <f>IF($N$124="zákl. přenesená",$J$124,0)</f>
        <v>0</v>
      </c>
      <c r="BH124" s="139">
        <f>IF($N$124="sníž. přenesená",$J$124,0)</f>
        <v>0</v>
      </c>
      <c r="BI124" s="139">
        <f>IF($N$124="nulová",$J$124,0)</f>
        <v>0</v>
      </c>
      <c r="BJ124" s="89" t="s">
        <v>22</v>
      </c>
      <c r="BK124" s="139">
        <f>ROUND($I$124*$H$124,2)</f>
        <v>0</v>
      </c>
      <c r="BL124" s="89" t="s">
        <v>157</v>
      </c>
      <c r="BM124" s="89" t="s">
        <v>197</v>
      </c>
    </row>
    <row r="125" spans="2:47" s="10" customFormat="1" ht="16.5" customHeight="1">
      <c r="B125" s="24"/>
      <c r="D125" s="140" t="s">
        <v>158</v>
      </c>
      <c r="F125" s="141" t="s">
        <v>196</v>
      </c>
      <c r="L125" s="24"/>
      <c r="M125" s="50"/>
      <c r="T125" s="51"/>
      <c r="AT125" s="10" t="s">
        <v>158</v>
      </c>
      <c r="AU125" s="10" t="s">
        <v>80</v>
      </c>
    </row>
    <row r="126" spans="2:63" s="119" customFormat="1" ht="37.5" customHeight="1">
      <c r="B126" s="118"/>
      <c r="D126" s="120" t="s">
        <v>71</v>
      </c>
      <c r="E126" s="121" t="s">
        <v>198</v>
      </c>
      <c r="F126" s="121" t="s">
        <v>199</v>
      </c>
      <c r="J126" s="122">
        <f>$BK$126</f>
        <v>0</v>
      </c>
      <c r="L126" s="118"/>
      <c r="M126" s="123"/>
      <c r="P126" s="124">
        <f>$P$127+$P$132+$P$143+$P$176+$P$181+$P$190</f>
        <v>0</v>
      </c>
      <c r="R126" s="124">
        <f>$R$127+$R$132+$R$143+$R$176+$R$181+$R$190</f>
        <v>0</v>
      </c>
      <c r="T126" s="125">
        <f>$T$127+$T$132+$T$143+$T$176+$T$181+$T$190</f>
        <v>0</v>
      </c>
      <c r="AR126" s="120" t="s">
        <v>22</v>
      </c>
      <c r="AT126" s="120" t="s">
        <v>71</v>
      </c>
      <c r="AU126" s="120" t="s">
        <v>72</v>
      </c>
      <c r="AY126" s="120" t="s">
        <v>149</v>
      </c>
      <c r="BK126" s="126">
        <f>$BK$127+$BK$132+$BK$143+$BK$176+$BK$181+$BK$190</f>
        <v>0</v>
      </c>
    </row>
    <row r="127" spans="2:63" s="119" customFormat="1" ht="21" customHeight="1">
      <c r="B127" s="118"/>
      <c r="D127" s="120" t="s">
        <v>71</v>
      </c>
      <c r="E127" s="127" t="s">
        <v>200</v>
      </c>
      <c r="F127" s="127" t="s">
        <v>201</v>
      </c>
      <c r="J127" s="128">
        <f>$BK$127</f>
        <v>0</v>
      </c>
      <c r="L127" s="118"/>
      <c r="M127" s="123"/>
      <c r="P127" s="124">
        <f>SUM($P$128:$P$131)</f>
        <v>0</v>
      </c>
      <c r="R127" s="124">
        <f>SUM($R$128:$R$131)</f>
        <v>0</v>
      </c>
      <c r="T127" s="125">
        <f>SUM($T$128:$T$131)</f>
        <v>0</v>
      </c>
      <c r="AR127" s="120" t="s">
        <v>22</v>
      </c>
      <c r="AT127" s="120" t="s">
        <v>71</v>
      </c>
      <c r="AU127" s="120" t="s">
        <v>22</v>
      </c>
      <c r="AY127" s="120" t="s">
        <v>149</v>
      </c>
      <c r="BK127" s="126">
        <f>SUM($BK$128:$BK$131)</f>
        <v>0</v>
      </c>
    </row>
    <row r="128" spans="2:65" s="10" customFormat="1" ht="15.75" customHeight="1">
      <c r="B128" s="24"/>
      <c r="C128" s="129" t="s">
        <v>202</v>
      </c>
      <c r="D128" s="129" t="s">
        <v>153</v>
      </c>
      <c r="E128" s="130" t="s">
        <v>203</v>
      </c>
      <c r="F128" s="131" t="s">
        <v>204</v>
      </c>
      <c r="G128" s="132" t="s">
        <v>205</v>
      </c>
      <c r="H128" s="133">
        <v>4</v>
      </c>
      <c r="I128" s="156"/>
      <c r="J128" s="134">
        <f>ROUND($I$128*$H$128,2)</f>
        <v>0</v>
      </c>
      <c r="K128" s="131"/>
      <c r="L128" s="24"/>
      <c r="M128" s="135"/>
      <c r="N128" s="136" t="s">
        <v>43</v>
      </c>
      <c r="Q128" s="137">
        <v>0</v>
      </c>
      <c r="R128" s="137">
        <f>$Q$128*$H$128</f>
        <v>0</v>
      </c>
      <c r="S128" s="137">
        <v>0</v>
      </c>
      <c r="T128" s="138">
        <f>$S$128*$H$128</f>
        <v>0</v>
      </c>
      <c r="AR128" s="89" t="s">
        <v>157</v>
      </c>
      <c r="AT128" s="89" t="s">
        <v>153</v>
      </c>
      <c r="AU128" s="89" t="s">
        <v>80</v>
      </c>
      <c r="AY128" s="10" t="s">
        <v>149</v>
      </c>
      <c r="BE128" s="139">
        <f>IF($N$128="základní",$J$128,0)</f>
        <v>0</v>
      </c>
      <c r="BF128" s="139">
        <f>IF($N$128="snížená",$J$128,0)</f>
        <v>0</v>
      </c>
      <c r="BG128" s="139">
        <f>IF($N$128="zákl. přenesená",$J$128,0)</f>
        <v>0</v>
      </c>
      <c r="BH128" s="139">
        <f>IF($N$128="sníž. přenesená",$J$128,0)</f>
        <v>0</v>
      </c>
      <c r="BI128" s="139">
        <f>IF($N$128="nulová",$J$128,0)</f>
        <v>0</v>
      </c>
      <c r="BJ128" s="89" t="s">
        <v>22</v>
      </c>
      <c r="BK128" s="139">
        <f>ROUND($I$128*$H$128,2)</f>
        <v>0</v>
      </c>
      <c r="BL128" s="89" t="s">
        <v>157</v>
      </c>
      <c r="BM128" s="89" t="s">
        <v>206</v>
      </c>
    </row>
    <row r="129" spans="2:47" s="10" customFormat="1" ht="16.5" customHeight="1">
      <c r="B129" s="24"/>
      <c r="D129" s="140" t="s">
        <v>158</v>
      </c>
      <c r="F129" s="141" t="s">
        <v>204</v>
      </c>
      <c r="L129" s="24"/>
      <c r="M129" s="50"/>
      <c r="T129" s="51"/>
      <c r="AT129" s="10" t="s">
        <v>158</v>
      </c>
      <c r="AU129" s="10" t="s">
        <v>80</v>
      </c>
    </row>
    <row r="130" spans="2:65" s="10" customFormat="1" ht="15.75" customHeight="1">
      <c r="B130" s="24"/>
      <c r="C130" s="129" t="s">
        <v>207</v>
      </c>
      <c r="D130" s="129" t="s">
        <v>153</v>
      </c>
      <c r="E130" s="130" t="s">
        <v>208</v>
      </c>
      <c r="F130" s="131" t="s">
        <v>209</v>
      </c>
      <c r="G130" s="132" t="s">
        <v>210</v>
      </c>
      <c r="H130" s="133">
        <v>4</v>
      </c>
      <c r="I130" s="156"/>
      <c r="J130" s="134">
        <f>ROUND($I$130*$H$130,2)</f>
        <v>0</v>
      </c>
      <c r="K130" s="131"/>
      <c r="L130" s="24"/>
      <c r="M130" s="135"/>
      <c r="N130" s="136" t="s">
        <v>43</v>
      </c>
      <c r="Q130" s="137">
        <v>0</v>
      </c>
      <c r="R130" s="137">
        <f>$Q$130*$H$130</f>
        <v>0</v>
      </c>
      <c r="S130" s="137">
        <v>0</v>
      </c>
      <c r="T130" s="138">
        <f>$S$130*$H$130</f>
        <v>0</v>
      </c>
      <c r="AR130" s="89" t="s">
        <v>157</v>
      </c>
      <c r="AT130" s="89" t="s">
        <v>153</v>
      </c>
      <c r="AU130" s="89" t="s">
        <v>80</v>
      </c>
      <c r="AY130" s="10" t="s">
        <v>149</v>
      </c>
      <c r="BE130" s="139">
        <f>IF($N$130="základní",$J$130,0)</f>
        <v>0</v>
      </c>
      <c r="BF130" s="139">
        <f>IF($N$130="snížená",$J$130,0)</f>
        <v>0</v>
      </c>
      <c r="BG130" s="139">
        <f>IF($N$130="zákl. přenesená",$J$130,0)</f>
        <v>0</v>
      </c>
      <c r="BH130" s="139">
        <f>IF($N$130="sníž. přenesená",$J$130,0)</f>
        <v>0</v>
      </c>
      <c r="BI130" s="139">
        <f>IF($N$130="nulová",$J$130,0)</f>
        <v>0</v>
      </c>
      <c r="BJ130" s="89" t="s">
        <v>22</v>
      </c>
      <c r="BK130" s="139">
        <f>ROUND($I$130*$H$130,2)</f>
        <v>0</v>
      </c>
      <c r="BL130" s="89" t="s">
        <v>157</v>
      </c>
      <c r="BM130" s="89" t="s">
        <v>211</v>
      </c>
    </row>
    <row r="131" spans="2:47" s="10" customFormat="1" ht="16.5" customHeight="1">
      <c r="B131" s="24"/>
      <c r="D131" s="140" t="s">
        <v>158</v>
      </c>
      <c r="F131" s="141" t="s">
        <v>209</v>
      </c>
      <c r="L131" s="24"/>
      <c r="M131" s="50"/>
      <c r="T131" s="51"/>
      <c r="AT131" s="10" t="s">
        <v>158</v>
      </c>
      <c r="AU131" s="10" t="s">
        <v>80</v>
      </c>
    </row>
    <row r="132" spans="2:63" s="119" customFormat="1" ht="30.75" customHeight="1">
      <c r="B132" s="118"/>
      <c r="D132" s="120" t="s">
        <v>71</v>
      </c>
      <c r="E132" s="127" t="s">
        <v>212</v>
      </c>
      <c r="F132" s="127" t="s">
        <v>213</v>
      </c>
      <c r="J132" s="128">
        <f>$BK$132</f>
        <v>0</v>
      </c>
      <c r="L132" s="118"/>
      <c r="M132" s="123"/>
      <c r="P132" s="124">
        <f>SUM($P$133:$P$142)</f>
        <v>0</v>
      </c>
      <c r="R132" s="124">
        <f>SUM($R$133:$R$142)</f>
        <v>0</v>
      </c>
      <c r="T132" s="125">
        <f>SUM($T$133:$T$142)</f>
        <v>0</v>
      </c>
      <c r="AR132" s="120" t="s">
        <v>22</v>
      </c>
      <c r="AT132" s="120" t="s">
        <v>71</v>
      </c>
      <c r="AU132" s="120" t="s">
        <v>22</v>
      </c>
      <c r="AY132" s="120" t="s">
        <v>149</v>
      </c>
      <c r="BK132" s="126">
        <f>SUM($BK$133:$BK$142)</f>
        <v>0</v>
      </c>
    </row>
    <row r="133" spans="2:65" s="10" customFormat="1" ht="15.75" customHeight="1">
      <c r="B133" s="24"/>
      <c r="C133" s="129" t="s">
        <v>9</v>
      </c>
      <c r="D133" s="129" t="s">
        <v>153</v>
      </c>
      <c r="E133" s="130" t="s">
        <v>214</v>
      </c>
      <c r="F133" s="131" t="s">
        <v>215</v>
      </c>
      <c r="G133" s="132" t="s">
        <v>205</v>
      </c>
      <c r="H133" s="133">
        <v>4</v>
      </c>
      <c r="I133" s="156"/>
      <c r="J133" s="134">
        <f>ROUND($I$133*$H$133,2)</f>
        <v>0</v>
      </c>
      <c r="K133" s="131"/>
      <c r="L133" s="24"/>
      <c r="M133" s="135"/>
      <c r="N133" s="136" t="s">
        <v>43</v>
      </c>
      <c r="Q133" s="137">
        <v>0</v>
      </c>
      <c r="R133" s="137">
        <f>$Q$133*$H$133</f>
        <v>0</v>
      </c>
      <c r="S133" s="137">
        <v>0</v>
      </c>
      <c r="T133" s="138">
        <f>$S$133*$H$133</f>
        <v>0</v>
      </c>
      <c r="AR133" s="89" t="s">
        <v>157</v>
      </c>
      <c r="AT133" s="89" t="s">
        <v>153</v>
      </c>
      <c r="AU133" s="89" t="s">
        <v>80</v>
      </c>
      <c r="AY133" s="10" t="s">
        <v>149</v>
      </c>
      <c r="BE133" s="139">
        <f>IF($N$133="základní",$J$133,0)</f>
        <v>0</v>
      </c>
      <c r="BF133" s="139">
        <f>IF($N$133="snížená",$J$133,0)</f>
        <v>0</v>
      </c>
      <c r="BG133" s="139">
        <f>IF($N$133="zákl. přenesená",$J$133,0)</f>
        <v>0</v>
      </c>
      <c r="BH133" s="139">
        <f>IF($N$133="sníž. přenesená",$J$133,0)</f>
        <v>0</v>
      </c>
      <c r="BI133" s="139">
        <f>IF($N$133="nulová",$J$133,0)</f>
        <v>0</v>
      </c>
      <c r="BJ133" s="89" t="s">
        <v>22</v>
      </c>
      <c r="BK133" s="139">
        <f>ROUND($I$133*$H$133,2)</f>
        <v>0</v>
      </c>
      <c r="BL133" s="89" t="s">
        <v>157</v>
      </c>
      <c r="BM133" s="89" t="s">
        <v>207</v>
      </c>
    </row>
    <row r="134" spans="2:47" s="10" customFormat="1" ht="16.5" customHeight="1">
      <c r="B134" s="24"/>
      <c r="D134" s="140" t="s">
        <v>158</v>
      </c>
      <c r="F134" s="141" t="s">
        <v>215</v>
      </c>
      <c r="L134" s="24"/>
      <c r="M134" s="50"/>
      <c r="T134" s="51"/>
      <c r="AT134" s="10" t="s">
        <v>158</v>
      </c>
      <c r="AU134" s="10" t="s">
        <v>80</v>
      </c>
    </row>
    <row r="135" spans="2:65" s="10" customFormat="1" ht="15.75" customHeight="1">
      <c r="B135" s="24"/>
      <c r="C135" s="142" t="s">
        <v>27</v>
      </c>
      <c r="D135" s="142" t="s">
        <v>247</v>
      </c>
      <c r="E135" s="143" t="s">
        <v>216</v>
      </c>
      <c r="F135" s="144" t="s">
        <v>217</v>
      </c>
      <c r="G135" s="145" t="s">
        <v>156</v>
      </c>
      <c r="H135" s="146">
        <v>8</v>
      </c>
      <c r="I135" s="157"/>
      <c r="J135" s="147">
        <f>ROUND($I$135*$H$135,2)</f>
        <v>0</v>
      </c>
      <c r="K135" s="144"/>
      <c r="L135" s="148"/>
      <c r="M135" s="149"/>
      <c r="N135" s="150" t="s">
        <v>43</v>
      </c>
      <c r="Q135" s="137">
        <v>0</v>
      </c>
      <c r="R135" s="137">
        <f>$Q$135*$H$135</f>
        <v>0</v>
      </c>
      <c r="S135" s="137">
        <v>0</v>
      </c>
      <c r="T135" s="138">
        <f>$S$135*$H$135</f>
        <v>0</v>
      </c>
      <c r="AR135" s="89" t="s">
        <v>164</v>
      </c>
      <c r="AT135" s="89" t="s">
        <v>247</v>
      </c>
      <c r="AU135" s="89" t="s">
        <v>80</v>
      </c>
      <c r="AY135" s="10" t="s">
        <v>149</v>
      </c>
      <c r="BE135" s="139">
        <f>IF($N$135="základní",$J$135,0)</f>
        <v>0</v>
      </c>
      <c r="BF135" s="139">
        <f>IF($N$135="snížená",$J$135,0)</f>
        <v>0</v>
      </c>
      <c r="BG135" s="139">
        <f>IF($N$135="zákl. přenesená",$J$135,0)</f>
        <v>0</v>
      </c>
      <c r="BH135" s="139">
        <f>IF($N$135="sníž. přenesená",$J$135,0)</f>
        <v>0</v>
      </c>
      <c r="BI135" s="139">
        <f>IF($N$135="nulová",$J$135,0)</f>
        <v>0</v>
      </c>
      <c r="BJ135" s="89" t="s">
        <v>22</v>
      </c>
      <c r="BK135" s="139">
        <f>ROUND($I$135*$H$135,2)</f>
        <v>0</v>
      </c>
      <c r="BL135" s="89" t="s">
        <v>157</v>
      </c>
      <c r="BM135" s="89" t="s">
        <v>9</v>
      </c>
    </row>
    <row r="136" spans="2:47" s="10" customFormat="1" ht="16.5" customHeight="1">
      <c r="B136" s="24"/>
      <c r="D136" s="140" t="s">
        <v>158</v>
      </c>
      <c r="F136" s="141" t="s">
        <v>217</v>
      </c>
      <c r="L136" s="24"/>
      <c r="M136" s="50"/>
      <c r="T136" s="51"/>
      <c r="AT136" s="10" t="s">
        <v>158</v>
      </c>
      <c r="AU136" s="10" t="s">
        <v>80</v>
      </c>
    </row>
    <row r="137" spans="2:65" s="10" customFormat="1" ht="15.75" customHeight="1">
      <c r="B137" s="24"/>
      <c r="C137" s="129" t="s">
        <v>206</v>
      </c>
      <c r="D137" s="129" t="s">
        <v>153</v>
      </c>
      <c r="E137" s="130" t="s">
        <v>218</v>
      </c>
      <c r="F137" s="131" t="s">
        <v>219</v>
      </c>
      <c r="G137" s="132" t="s">
        <v>156</v>
      </c>
      <c r="H137" s="133">
        <v>8</v>
      </c>
      <c r="I137" s="156"/>
      <c r="J137" s="134">
        <f>ROUND($I$137*$H$137,2)</f>
        <v>0</v>
      </c>
      <c r="K137" s="131"/>
      <c r="L137" s="24"/>
      <c r="M137" s="135"/>
      <c r="N137" s="136" t="s">
        <v>43</v>
      </c>
      <c r="Q137" s="137">
        <v>0</v>
      </c>
      <c r="R137" s="137">
        <f>$Q$137*$H$137</f>
        <v>0</v>
      </c>
      <c r="S137" s="137">
        <v>0</v>
      </c>
      <c r="T137" s="138">
        <f>$S$137*$H$137</f>
        <v>0</v>
      </c>
      <c r="AR137" s="89" t="s">
        <v>157</v>
      </c>
      <c r="AT137" s="89" t="s">
        <v>153</v>
      </c>
      <c r="AU137" s="89" t="s">
        <v>80</v>
      </c>
      <c r="AY137" s="10" t="s">
        <v>149</v>
      </c>
      <c r="BE137" s="139">
        <f>IF($N$137="základní",$J$137,0)</f>
        <v>0</v>
      </c>
      <c r="BF137" s="139">
        <f>IF($N$137="snížená",$J$137,0)</f>
        <v>0</v>
      </c>
      <c r="BG137" s="139">
        <f>IF($N$137="zákl. přenesená",$J$137,0)</f>
        <v>0</v>
      </c>
      <c r="BH137" s="139">
        <f>IF($N$137="sníž. přenesená",$J$137,0)</f>
        <v>0</v>
      </c>
      <c r="BI137" s="139">
        <f>IF($N$137="nulová",$J$137,0)</f>
        <v>0</v>
      </c>
      <c r="BJ137" s="89" t="s">
        <v>22</v>
      </c>
      <c r="BK137" s="139">
        <f>ROUND($I$137*$H$137,2)</f>
        <v>0</v>
      </c>
      <c r="BL137" s="89" t="s">
        <v>157</v>
      </c>
      <c r="BM137" s="89" t="s">
        <v>202</v>
      </c>
    </row>
    <row r="138" spans="2:47" s="10" customFormat="1" ht="16.5" customHeight="1">
      <c r="B138" s="24"/>
      <c r="D138" s="140" t="s">
        <v>158</v>
      </c>
      <c r="F138" s="141" t="s">
        <v>219</v>
      </c>
      <c r="L138" s="24"/>
      <c r="M138" s="50"/>
      <c r="T138" s="51"/>
      <c r="AT138" s="10" t="s">
        <v>158</v>
      </c>
      <c r="AU138" s="10" t="s">
        <v>80</v>
      </c>
    </row>
    <row r="139" spans="2:65" s="10" customFormat="1" ht="15.75" customHeight="1">
      <c r="B139" s="24"/>
      <c r="C139" s="129" t="s">
        <v>211</v>
      </c>
      <c r="D139" s="129" t="s">
        <v>153</v>
      </c>
      <c r="E139" s="130" t="s">
        <v>220</v>
      </c>
      <c r="F139" s="131" t="s">
        <v>221</v>
      </c>
      <c r="G139" s="132" t="s">
        <v>156</v>
      </c>
      <c r="H139" s="133">
        <v>8</v>
      </c>
      <c r="I139" s="156"/>
      <c r="J139" s="134">
        <f>ROUND($I$139*$H$139,2)</f>
        <v>0</v>
      </c>
      <c r="K139" s="131"/>
      <c r="L139" s="24"/>
      <c r="M139" s="135"/>
      <c r="N139" s="136" t="s">
        <v>43</v>
      </c>
      <c r="Q139" s="137">
        <v>0</v>
      </c>
      <c r="R139" s="137">
        <f>$Q$139*$H$139</f>
        <v>0</v>
      </c>
      <c r="S139" s="137">
        <v>0</v>
      </c>
      <c r="T139" s="138">
        <f>$S$139*$H$139</f>
        <v>0</v>
      </c>
      <c r="AR139" s="89" t="s">
        <v>157</v>
      </c>
      <c r="AT139" s="89" t="s">
        <v>153</v>
      </c>
      <c r="AU139" s="89" t="s">
        <v>80</v>
      </c>
      <c r="AY139" s="10" t="s">
        <v>149</v>
      </c>
      <c r="BE139" s="139">
        <f>IF($N$139="základní",$J$139,0)</f>
        <v>0</v>
      </c>
      <c r="BF139" s="139">
        <f>IF($N$139="snížená",$J$139,0)</f>
        <v>0</v>
      </c>
      <c r="BG139" s="139">
        <f>IF($N$139="zákl. přenesená",$J$139,0)</f>
        <v>0</v>
      </c>
      <c r="BH139" s="139">
        <f>IF($N$139="sníž. přenesená",$J$139,0)</f>
        <v>0</v>
      </c>
      <c r="BI139" s="139">
        <f>IF($N$139="nulová",$J$139,0)</f>
        <v>0</v>
      </c>
      <c r="BJ139" s="89" t="s">
        <v>22</v>
      </c>
      <c r="BK139" s="139">
        <f>ROUND($I$139*$H$139,2)</f>
        <v>0</v>
      </c>
      <c r="BL139" s="89" t="s">
        <v>157</v>
      </c>
      <c r="BM139" s="89" t="s">
        <v>222</v>
      </c>
    </row>
    <row r="140" spans="2:47" s="10" customFormat="1" ht="16.5" customHeight="1">
      <c r="B140" s="24"/>
      <c r="D140" s="140" t="s">
        <v>158</v>
      </c>
      <c r="F140" s="141" t="s">
        <v>221</v>
      </c>
      <c r="L140" s="24"/>
      <c r="M140" s="50"/>
      <c r="T140" s="51"/>
      <c r="AT140" s="10" t="s">
        <v>158</v>
      </c>
      <c r="AU140" s="10" t="s">
        <v>80</v>
      </c>
    </row>
    <row r="141" spans="2:65" s="10" customFormat="1" ht="15.75" customHeight="1">
      <c r="B141" s="24"/>
      <c r="C141" s="129" t="s">
        <v>167</v>
      </c>
      <c r="D141" s="129" t="s">
        <v>153</v>
      </c>
      <c r="E141" s="130" t="s">
        <v>223</v>
      </c>
      <c r="F141" s="131" t="s">
        <v>224</v>
      </c>
      <c r="G141" s="132" t="s">
        <v>156</v>
      </c>
      <c r="H141" s="133">
        <v>8</v>
      </c>
      <c r="I141" s="156"/>
      <c r="J141" s="134">
        <f>ROUND($I$141*$H$141,2)</f>
        <v>0</v>
      </c>
      <c r="K141" s="131"/>
      <c r="L141" s="24"/>
      <c r="M141" s="135"/>
      <c r="N141" s="136" t="s">
        <v>43</v>
      </c>
      <c r="Q141" s="137">
        <v>0</v>
      </c>
      <c r="R141" s="137">
        <f>$Q$141*$H$141</f>
        <v>0</v>
      </c>
      <c r="S141" s="137">
        <v>0</v>
      </c>
      <c r="T141" s="138">
        <f>$S$141*$H$141</f>
        <v>0</v>
      </c>
      <c r="AR141" s="89" t="s">
        <v>157</v>
      </c>
      <c r="AT141" s="89" t="s">
        <v>153</v>
      </c>
      <c r="AU141" s="89" t="s">
        <v>80</v>
      </c>
      <c r="AY141" s="10" t="s">
        <v>149</v>
      </c>
      <c r="BE141" s="139">
        <f>IF($N$141="základní",$J$141,0)</f>
        <v>0</v>
      </c>
      <c r="BF141" s="139">
        <f>IF($N$141="snížená",$J$141,0)</f>
        <v>0</v>
      </c>
      <c r="BG141" s="139">
        <f>IF($N$141="zákl. přenesená",$J$141,0)</f>
        <v>0</v>
      </c>
      <c r="BH141" s="139">
        <f>IF($N$141="sníž. přenesená",$J$141,0)</f>
        <v>0</v>
      </c>
      <c r="BI141" s="139">
        <f>IF($N$141="nulová",$J$141,0)</f>
        <v>0</v>
      </c>
      <c r="BJ141" s="89" t="s">
        <v>22</v>
      </c>
      <c r="BK141" s="139">
        <f>ROUND($I$141*$H$141,2)</f>
        <v>0</v>
      </c>
      <c r="BL141" s="89" t="s">
        <v>157</v>
      </c>
      <c r="BM141" s="89" t="s">
        <v>225</v>
      </c>
    </row>
    <row r="142" spans="2:47" s="10" customFormat="1" ht="16.5" customHeight="1">
      <c r="B142" s="24"/>
      <c r="D142" s="140" t="s">
        <v>158</v>
      </c>
      <c r="F142" s="141" t="s">
        <v>224</v>
      </c>
      <c r="L142" s="24"/>
      <c r="M142" s="50"/>
      <c r="T142" s="51"/>
      <c r="AT142" s="10" t="s">
        <v>158</v>
      </c>
      <c r="AU142" s="10" t="s">
        <v>80</v>
      </c>
    </row>
    <row r="143" spans="2:63" s="119" customFormat="1" ht="30.75" customHeight="1">
      <c r="B143" s="118"/>
      <c r="D143" s="120" t="s">
        <v>71</v>
      </c>
      <c r="E143" s="127" t="s">
        <v>226</v>
      </c>
      <c r="F143" s="127" t="s">
        <v>227</v>
      </c>
      <c r="J143" s="128">
        <f>$BK$143</f>
        <v>0</v>
      </c>
      <c r="L143" s="118"/>
      <c r="M143" s="123"/>
      <c r="P143" s="124">
        <f>SUM($P$144:$P$175)</f>
        <v>0</v>
      </c>
      <c r="R143" s="124">
        <f>SUM($R$144:$R$175)</f>
        <v>0</v>
      </c>
      <c r="T143" s="125">
        <f>SUM($T$144:$T$175)</f>
        <v>0</v>
      </c>
      <c r="AR143" s="120" t="s">
        <v>22</v>
      </c>
      <c r="AT143" s="120" t="s">
        <v>71</v>
      </c>
      <c r="AU143" s="120" t="s">
        <v>22</v>
      </c>
      <c r="AY143" s="120" t="s">
        <v>149</v>
      </c>
      <c r="BK143" s="126">
        <f>SUM($BK$144:$BK$175)</f>
        <v>0</v>
      </c>
    </row>
    <row r="144" spans="2:65" s="10" customFormat="1" ht="15.75" customHeight="1">
      <c r="B144" s="24"/>
      <c r="C144" s="129" t="s">
        <v>228</v>
      </c>
      <c r="D144" s="129" t="s">
        <v>153</v>
      </c>
      <c r="E144" s="130" t="s">
        <v>229</v>
      </c>
      <c r="F144" s="131" t="s">
        <v>230</v>
      </c>
      <c r="G144" s="132" t="s">
        <v>156</v>
      </c>
      <c r="H144" s="133">
        <v>8.8</v>
      </c>
      <c r="I144" s="156"/>
      <c r="J144" s="134">
        <f>ROUND($I$144*$H$144,2)</f>
        <v>0</v>
      </c>
      <c r="K144" s="131"/>
      <c r="L144" s="24"/>
      <c r="M144" s="135"/>
      <c r="N144" s="136" t="s">
        <v>43</v>
      </c>
      <c r="Q144" s="137">
        <v>0</v>
      </c>
      <c r="R144" s="137">
        <f>$Q$144*$H$144</f>
        <v>0</v>
      </c>
      <c r="S144" s="137">
        <v>0</v>
      </c>
      <c r="T144" s="138">
        <f>$S$144*$H$144</f>
        <v>0</v>
      </c>
      <c r="AR144" s="89" t="s">
        <v>157</v>
      </c>
      <c r="AT144" s="89" t="s">
        <v>153</v>
      </c>
      <c r="AU144" s="89" t="s">
        <v>80</v>
      </c>
      <c r="AY144" s="10" t="s">
        <v>149</v>
      </c>
      <c r="BE144" s="139">
        <f>IF($N$144="základní",$J$144,0)</f>
        <v>0</v>
      </c>
      <c r="BF144" s="139">
        <f>IF($N$144="snížená",$J$144,0)</f>
        <v>0</v>
      </c>
      <c r="BG144" s="139">
        <f>IF($N$144="zákl. přenesená",$J$144,0)</f>
        <v>0</v>
      </c>
      <c r="BH144" s="139">
        <f>IF($N$144="sníž. přenesená",$J$144,0)</f>
        <v>0</v>
      </c>
      <c r="BI144" s="139">
        <f>IF($N$144="nulová",$J$144,0)</f>
        <v>0</v>
      </c>
      <c r="BJ144" s="89" t="s">
        <v>22</v>
      </c>
      <c r="BK144" s="139">
        <f>ROUND($I$144*$H$144,2)</f>
        <v>0</v>
      </c>
      <c r="BL144" s="89" t="s">
        <v>157</v>
      </c>
      <c r="BM144" s="89" t="s">
        <v>231</v>
      </c>
    </row>
    <row r="145" spans="2:47" s="10" customFormat="1" ht="16.5" customHeight="1">
      <c r="B145" s="24"/>
      <c r="D145" s="140" t="s">
        <v>158</v>
      </c>
      <c r="F145" s="141" t="s">
        <v>230</v>
      </c>
      <c r="L145" s="24"/>
      <c r="M145" s="50"/>
      <c r="T145" s="51"/>
      <c r="AT145" s="10" t="s">
        <v>158</v>
      </c>
      <c r="AU145" s="10" t="s">
        <v>80</v>
      </c>
    </row>
    <row r="146" spans="2:65" s="10" customFormat="1" ht="15.75" customHeight="1">
      <c r="B146" s="24"/>
      <c r="C146" s="129" t="s">
        <v>8</v>
      </c>
      <c r="D146" s="129" t="s">
        <v>153</v>
      </c>
      <c r="E146" s="130" t="s">
        <v>232</v>
      </c>
      <c r="F146" s="131" t="s">
        <v>233</v>
      </c>
      <c r="G146" s="132" t="s">
        <v>205</v>
      </c>
      <c r="H146" s="133">
        <v>4</v>
      </c>
      <c r="I146" s="156"/>
      <c r="J146" s="134">
        <f>ROUND($I$146*$H$146,2)</f>
        <v>0</v>
      </c>
      <c r="K146" s="131"/>
      <c r="L146" s="24"/>
      <c r="M146" s="135"/>
      <c r="N146" s="136" t="s">
        <v>43</v>
      </c>
      <c r="Q146" s="137">
        <v>0</v>
      </c>
      <c r="R146" s="137">
        <f>$Q$146*$H$146</f>
        <v>0</v>
      </c>
      <c r="S146" s="137">
        <v>0</v>
      </c>
      <c r="T146" s="138">
        <f>$S$146*$H$146</f>
        <v>0</v>
      </c>
      <c r="AR146" s="89" t="s">
        <v>157</v>
      </c>
      <c r="AT146" s="89" t="s">
        <v>153</v>
      </c>
      <c r="AU146" s="89" t="s">
        <v>80</v>
      </c>
      <c r="AY146" s="10" t="s">
        <v>149</v>
      </c>
      <c r="BE146" s="139">
        <f>IF($N$146="základní",$J$146,0)</f>
        <v>0</v>
      </c>
      <c r="BF146" s="139">
        <f>IF($N$146="snížená",$J$146,0)</f>
        <v>0</v>
      </c>
      <c r="BG146" s="139">
        <f>IF($N$146="zákl. přenesená",$J$146,0)</f>
        <v>0</v>
      </c>
      <c r="BH146" s="139">
        <f>IF($N$146="sníž. přenesená",$J$146,0)</f>
        <v>0</v>
      </c>
      <c r="BI146" s="139">
        <f>IF($N$146="nulová",$J$146,0)</f>
        <v>0</v>
      </c>
      <c r="BJ146" s="89" t="s">
        <v>22</v>
      </c>
      <c r="BK146" s="139">
        <f>ROUND($I$146*$H$146,2)</f>
        <v>0</v>
      </c>
      <c r="BL146" s="89" t="s">
        <v>157</v>
      </c>
      <c r="BM146" s="89" t="s">
        <v>234</v>
      </c>
    </row>
    <row r="147" spans="2:47" s="10" customFormat="1" ht="16.5" customHeight="1">
      <c r="B147" s="24"/>
      <c r="D147" s="140" t="s">
        <v>158</v>
      </c>
      <c r="F147" s="141" t="s">
        <v>233</v>
      </c>
      <c r="L147" s="24"/>
      <c r="M147" s="50"/>
      <c r="T147" s="51"/>
      <c r="AT147" s="10" t="s">
        <v>158</v>
      </c>
      <c r="AU147" s="10" t="s">
        <v>80</v>
      </c>
    </row>
    <row r="148" spans="2:65" s="10" customFormat="1" ht="15.75" customHeight="1">
      <c r="B148" s="24"/>
      <c r="C148" s="129" t="s">
        <v>235</v>
      </c>
      <c r="D148" s="129" t="s">
        <v>153</v>
      </c>
      <c r="E148" s="130" t="s">
        <v>236</v>
      </c>
      <c r="F148" s="131" t="s">
        <v>237</v>
      </c>
      <c r="G148" s="132" t="s">
        <v>156</v>
      </c>
      <c r="H148" s="133">
        <v>1</v>
      </c>
      <c r="I148" s="156"/>
      <c r="J148" s="134">
        <f>ROUND($I$148*$H$148,2)</f>
        <v>0</v>
      </c>
      <c r="K148" s="131"/>
      <c r="L148" s="24"/>
      <c r="M148" s="135"/>
      <c r="N148" s="136" t="s">
        <v>43</v>
      </c>
      <c r="Q148" s="137">
        <v>0</v>
      </c>
      <c r="R148" s="137">
        <f>$Q$148*$H$148</f>
        <v>0</v>
      </c>
      <c r="S148" s="137">
        <v>0</v>
      </c>
      <c r="T148" s="138">
        <f>$S$148*$H$148</f>
        <v>0</v>
      </c>
      <c r="AR148" s="89" t="s">
        <v>157</v>
      </c>
      <c r="AT148" s="89" t="s">
        <v>153</v>
      </c>
      <c r="AU148" s="89" t="s">
        <v>80</v>
      </c>
      <c r="AY148" s="10" t="s">
        <v>149</v>
      </c>
      <c r="BE148" s="139">
        <f>IF($N$148="základní",$J$148,0)</f>
        <v>0</v>
      </c>
      <c r="BF148" s="139">
        <f>IF($N$148="snížená",$J$148,0)</f>
        <v>0</v>
      </c>
      <c r="BG148" s="139">
        <f>IF($N$148="zákl. přenesená",$J$148,0)</f>
        <v>0</v>
      </c>
      <c r="BH148" s="139">
        <f>IF($N$148="sníž. přenesená",$J$148,0)</f>
        <v>0</v>
      </c>
      <c r="BI148" s="139">
        <f>IF($N$148="nulová",$J$148,0)</f>
        <v>0</v>
      </c>
      <c r="BJ148" s="89" t="s">
        <v>22</v>
      </c>
      <c r="BK148" s="139">
        <f>ROUND($I$148*$H$148,2)</f>
        <v>0</v>
      </c>
      <c r="BL148" s="89" t="s">
        <v>157</v>
      </c>
      <c r="BM148" s="89" t="s">
        <v>8</v>
      </c>
    </row>
    <row r="149" spans="2:47" s="10" customFormat="1" ht="16.5" customHeight="1">
      <c r="B149" s="24"/>
      <c r="D149" s="140" t="s">
        <v>158</v>
      </c>
      <c r="F149" s="141" t="s">
        <v>237</v>
      </c>
      <c r="L149" s="24"/>
      <c r="M149" s="50"/>
      <c r="T149" s="51"/>
      <c r="AT149" s="10" t="s">
        <v>158</v>
      </c>
      <c r="AU149" s="10" t="s">
        <v>80</v>
      </c>
    </row>
    <row r="150" spans="2:65" s="10" customFormat="1" ht="15.75" customHeight="1">
      <c r="B150" s="24"/>
      <c r="C150" s="129" t="s">
        <v>238</v>
      </c>
      <c r="D150" s="129" t="s">
        <v>153</v>
      </c>
      <c r="E150" s="130" t="s">
        <v>239</v>
      </c>
      <c r="F150" s="131" t="s">
        <v>240</v>
      </c>
      <c r="G150" s="132" t="s">
        <v>205</v>
      </c>
      <c r="H150" s="133">
        <v>1</v>
      </c>
      <c r="I150" s="156"/>
      <c r="J150" s="134">
        <f>ROUND($I$150*$H$150,2)</f>
        <v>0</v>
      </c>
      <c r="K150" s="131"/>
      <c r="L150" s="24"/>
      <c r="M150" s="135"/>
      <c r="N150" s="136" t="s">
        <v>43</v>
      </c>
      <c r="Q150" s="137">
        <v>0</v>
      </c>
      <c r="R150" s="137">
        <f>$Q$150*$H$150</f>
        <v>0</v>
      </c>
      <c r="S150" s="137">
        <v>0</v>
      </c>
      <c r="T150" s="138">
        <f>$S$150*$H$150</f>
        <v>0</v>
      </c>
      <c r="AR150" s="89" t="s">
        <v>157</v>
      </c>
      <c r="AT150" s="89" t="s">
        <v>153</v>
      </c>
      <c r="AU150" s="89" t="s">
        <v>80</v>
      </c>
      <c r="AY150" s="10" t="s">
        <v>149</v>
      </c>
      <c r="BE150" s="139">
        <f>IF($N$150="základní",$J$150,0)</f>
        <v>0</v>
      </c>
      <c r="BF150" s="139">
        <f>IF($N$150="snížená",$J$150,0)</f>
        <v>0</v>
      </c>
      <c r="BG150" s="139">
        <f>IF($N$150="zákl. přenesená",$J$150,0)</f>
        <v>0</v>
      </c>
      <c r="BH150" s="139">
        <f>IF($N$150="sníž. přenesená",$J$150,0)</f>
        <v>0</v>
      </c>
      <c r="BI150" s="139">
        <f>IF($N$150="nulová",$J$150,0)</f>
        <v>0</v>
      </c>
      <c r="BJ150" s="89" t="s">
        <v>22</v>
      </c>
      <c r="BK150" s="139">
        <f>ROUND($I$150*$H$150,2)</f>
        <v>0</v>
      </c>
      <c r="BL150" s="89" t="s">
        <v>157</v>
      </c>
      <c r="BM150" s="89" t="s">
        <v>228</v>
      </c>
    </row>
    <row r="151" spans="2:47" s="10" customFormat="1" ht="16.5" customHeight="1">
      <c r="B151" s="24"/>
      <c r="D151" s="140" t="s">
        <v>158</v>
      </c>
      <c r="F151" s="141" t="s">
        <v>240</v>
      </c>
      <c r="L151" s="24"/>
      <c r="M151" s="50"/>
      <c r="T151" s="51"/>
      <c r="AT151" s="10" t="s">
        <v>158</v>
      </c>
      <c r="AU151" s="10" t="s">
        <v>80</v>
      </c>
    </row>
    <row r="152" spans="2:65" s="10" customFormat="1" ht="15.75" customHeight="1">
      <c r="B152" s="24"/>
      <c r="C152" s="129" t="s">
        <v>264</v>
      </c>
      <c r="D152" s="129" t="s">
        <v>153</v>
      </c>
      <c r="E152" s="130" t="s">
        <v>265</v>
      </c>
      <c r="F152" s="131" t="s">
        <v>266</v>
      </c>
      <c r="G152" s="132" t="s">
        <v>205</v>
      </c>
      <c r="H152" s="133">
        <v>8</v>
      </c>
      <c r="I152" s="156"/>
      <c r="J152" s="134">
        <f>ROUND($I$152*$H$152,2)</f>
        <v>0</v>
      </c>
      <c r="K152" s="131"/>
      <c r="L152" s="24"/>
      <c r="M152" s="135"/>
      <c r="N152" s="136" t="s">
        <v>43</v>
      </c>
      <c r="Q152" s="137">
        <v>0</v>
      </c>
      <c r="R152" s="137">
        <f>$Q$152*$H$152</f>
        <v>0</v>
      </c>
      <c r="S152" s="137">
        <v>0</v>
      </c>
      <c r="T152" s="138">
        <f>$S$152*$H$152</f>
        <v>0</v>
      </c>
      <c r="AR152" s="89" t="s">
        <v>157</v>
      </c>
      <c r="AT152" s="89" t="s">
        <v>153</v>
      </c>
      <c r="AU152" s="89" t="s">
        <v>80</v>
      </c>
      <c r="AY152" s="10" t="s">
        <v>149</v>
      </c>
      <c r="BE152" s="139">
        <f>IF($N$152="základní",$J$152,0)</f>
        <v>0</v>
      </c>
      <c r="BF152" s="139">
        <f>IF($N$152="snížená",$J$152,0)</f>
        <v>0</v>
      </c>
      <c r="BG152" s="139">
        <f>IF($N$152="zákl. přenesená",$J$152,0)</f>
        <v>0</v>
      </c>
      <c r="BH152" s="139">
        <f>IF($N$152="sníž. přenesená",$J$152,0)</f>
        <v>0</v>
      </c>
      <c r="BI152" s="139">
        <f>IF($N$152="nulová",$J$152,0)</f>
        <v>0</v>
      </c>
      <c r="BJ152" s="89" t="s">
        <v>22</v>
      </c>
      <c r="BK152" s="139">
        <f>ROUND($I$152*$H$152,2)</f>
        <v>0</v>
      </c>
      <c r="BL152" s="89" t="s">
        <v>157</v>
      </c>
      <c r="BM152" s="89" t="s">
        <v>267</v>
      </c>
    </row>
    <row r="153" spans="2:47" s="10" customFormat="1" ht="16.5" customHeight="1">
      <c r="B153" s="24"/>
      <c r="D153" s="140" t="s">
        <v>158</v>
      </c>
      <c r="F153" s="141" t="s">
        <v>266</v>
      </c>
      <c r="L153" s="24"/>
      <c r="M153" s="50"/>
      <c r="T153" s="51"/>
      <c r="AT153" s="10" t="s">
        <v>158</v>
      </c>
      <c r="AU153" s="10" t="s">
        <v>80</v>
      </c>
    </row>
    <row r="154" spans="2:65" s="10" customFormat="1" ht="15.75" customHeight="1">
      <c r="B154" s="24"/>
      <c r="C154" s="142" t="s">
        <v>268</v>
      </c>
      <c r="D154" s="142" t="s">
        <v>247</v>
      </c>
      <c r="E154" s="143" t="s">
        <v>269</v>
      </c>
      <c r="F154" s="144" t="s">
        <v>270</v>
      </c>
      <c r="G154" s="145" t="s">
        <v>205</v>
      </c>
      <c r="H154" s="146">
        <v>8</v>
      </c>
      <c r="I154" s="157"/>
      <c r="J154" s="147">
        <f>ROUND($I$154*$H$154,2)</f>
        <v>0</v>
      </c>
      <c r="K154" s="144"/>
      <c r="L154" s="148"/>
      <c r="M154" s="149"/>
      <c r="N154" s="150" t="s">
        <v>43</v>
      </c>
      <c r="Q154" s="137">
        <v>0</v>
      </c>
      <c r="R154" s="137">
        <f>$Q$154*$H$154</f>
        <v>0</v>
      </c>
      <c r="S154" s="137">
        <v>0</v>
      </c>
      <c r="T154" s="138">
        <f>$S$154*$H$154</f>
        <v>0</v>
      </c>
      <c r="AR154" s="89" t="s">
        <v>164</v>
      </c>
      <c r="AT154" s="89" t="s">
        <v>247</v>
      </c>
      <c r="AU154" s="89" t="s">
        <v>80</v>
      </c>
      <c r="AY154" s="10" t="s">
        <v>149</v>
      </c>
      <c r="BE154" s="139">
        <f>IF($N$154="základní",$J$154,0)</f>
        <v>0</v>
      </c>
      <c r="BF154" s="139">
        <f>IF($N$154="snížená",$J$154,0)</f>
        <v>0</v>
      </c>
      <c r="BG154" s="139">
        <f>IF($N$154="zákl. přenesená",$J$154,0)</f>
        <v>0</v>
      </c>
      <c r="BH154" s="139">
        <f>IF($N$154="sníž. přenesená",$J$154,0)</f>
        <v>0</v>
      </c>
      <c r="BI154" s="139">
        <f>IF($N$154="nulová",$J$154,0)</f>
        <v>0</v>
      </c>
      <c r="BJ154" s="89" t="s">
        <v>22</v>
      </c>
      <c r="BK154" s="139">
        <f>ROUND($I$154*$H$154,2)</f>
        <v>0</v>
      </c>
      <c r="BL154" s="89" t="s">
        <v>157</v>
      </c>
      <c r="BM154" s="89" t="s">
        <v>235</v>
      </c>
    </row>
    <row r="155" spans="2:47" s="10" customFormat="1" ht="16.5" customHeight="1">
      <c r="B155" s="24"/>
      <c r="D155" s="140" t="s">
        <v>158</v>
      </c>
      <c r="F155" s="141" t="s">
        <v>270</v>
      </c>
      <c r="L155" s="24"/>
      <c r="M155" s="50"/>
      <c r="T155" s="51"/>
      <c r="AT155" s="10" t="s">
        <v>158</v>
      </c>
      <c r="AU155" s="10" t="s">
        <v>80</v>
      </c>
    </row>
    <row r="156" spans="2:65" s="10" customFormat="1" ht="15.75" customHeight="1">
      <c r="B156" s="24"/>
      <c r="C156" s="129" t="s">
        <v>172</v>
      </c>
      <c r="D156" s="129" t="s">
        <v>153</v>
      </c>
      <c r="E156" s="130" t="s">
        <v>271</v>
      </c>
      <c r="F156" s="131" t="s">
        <v>272</v>
      </c>
      <c r="G156" s="132" t="s">
        <v>205</v>
      </c>
      <c r="H156" s="133">
        <v>1</v>
      </c>
      <c r="I156" s="156"/>
      <c r="J156" s="134">
        <f>ROUND($I$156*$H$156,2)</f>
        <v>0</v>
      </c>
      <c r="K156" s="131"/>
      <c r="L156" s="24"/>
      <c r="M156" s="135"/>
      <c r="N156" s="136" t="s">
        <v>43</v>
      </c>
      <c r="Q156" s="137">
        <v>0</v>
      </c>
      <c r="R156" s="137">
        <f>$Q$156*$H$156</f>
        <v>0</v>
      </c>
      <c r="S156" s="137">
        <v>0</v>
      </c>
      <c r="T156" s="138">
        <f>$S$156*$H$156</f>
        <v>0</v>
      </c>
      <c r="AR156" s="89" t="s">
        <v>157</v>
      </c>
      <c r="AT156" s="89" t="s">
        <v>153</v>
      </c>
      <c r="AU156" s="89" t="s">
        <v>80</v>
      </c>
      <c r="AY156" s="10" t="s">
        <v>149</v>
      </c>
      <c r="BE156" s="139">
        <f>IF($N$156="základní",$J$156,0)</f>
        <v>0</v>
      </c>
      <c r="BF156" s="139">
        <f>IF($N$156="snížená",$J$156,0)</f>
        <v>0</v>
      </c>
      <c r="BG156" s="139">
        <f>IF($N$156="zákl. přenesená",$J$156,0)</f>
        <v>0</v>
      </c>
      <c r="BH156" s="139">
        <f>IF($N$156="sníž. přenesená",$J$156,0)</f>
        <v>0</v>
      </c>
      <c r="BI156" s="139">
        <f>IF($N$156="nulová",$J$156,0)</f>
        <v>0</v>
      </c>
      <c r="BJ156" s="89" t="s">
        <v>22</v>
      </c>
      <c r="BK156" s="139">
        <f>ROUND($I$156*$H$156,2)</f>
        <v>0</v>
      </c>
      <c r="BL156" s="89" t="s">
        <v>157</v>
      </c>
      <c r="BM156" s="89" t="s">
        <v>238</v>
      </c>
    </row>
    <row r="157" spans="2:47" s="10" customFormat="1" ht="16.5" customHeight="1">
      <c r="B157" s="24"/>
      <c r="D157" s="140" t="s">
        <v>158</v>
      </c>
      <c r="F157" s="141" t="s">
        <v>272</v>
      </c>
      <c r="L157" s="24"/>
      <c r="M157" s="50"/>
      <c r="T157" s="51"/>
      <c r="AT157" s="10" t="s">
        <v>158</v>
      </c>
      <c r="AU157" s="10" t="s">
        <v>80</v>
      </c>
    </row>
    <row r="158" spans="2:65" s="10" customFormat="1" ht="15.75" customHeight="1">
      <c r="B158" s="24"/>
      <c r="C158" s="129" t="s">
        <v>22</v>
      </c>
      <c r="D158" s="129" t="s">
        <v>153</v>
      </c>
      <c r="E158" s="130" t="s">
        <v>273</v>
      </c>
      <c r="F158" s="131" t="s">
        <v>274</v>
      </c>
      <c r="G158" s="132" t="s">
        <v>205</v>
      </c>
      <c r="H158" s="133">
        <v>1</v>
      </c>
      <c r="I158" s="156"/>
      <c r="J158" s="134">
        <f>ROUND($I$158*$H$158,2)</f>
        <v>0</v>
      </c>
      <c r="K158" s="131"/>
      <c r="L158" s="24"/>
      <c r="M158" s="135"/>
      <c r="N158" s="136" t="s">
        <v>43</v>
      </c>
      <c r="Q158" s="137">
        <v>0</v>
      </c>
      <c r="R158" s="137">
        <f>$Q$158*$H$158</f>
        <v>0</v>
      </c>
      <c r="S158" s="137">
        <v>0</v>
      </c>
      <c r="T158" s="138">
        <f>$S$158*$H$158</f>
        <v>0</v>
      </c>
      <c r="AR158" s="89" t="s">
        <v>157</v>
      </c>
      <c r="AT158" s="89" t="s">
        <v>153</v>
      </c>
      <c r="AU158" s="89" t="s">
        <v>80</v>
      </c>
      <c r="AY158" s="10" t="s">
        <v>149</v>
      </c>
      <c r="BE158" s="139">
        <f>IF($N$158="základní",$J$158,0)</f>
        <v>0</v>
      </c>
      <c r="BF158" s="139">
        <f>IF($N$158="snížená",$J$158,0)</f>
        <v>0</v>
      </c>
      <c r="BG158" s="139">
        <f>IF($N$158="zákl. přenesená",$J$158,0)</f>
        <v>0</v>
      </c>
      <c r="BH158" s="139">
        <f>IF($N$158="sníž. přenesená",$J$158,0)</f>
        <v>0</v>
      </c>
      <c r="BI158" s="139">
        <f>IF($N$158="nulová",$J$158,0)</f>
        <v>0</v>
      </c>
      <c r="BJ158" s="89" t="s">
        <v>22</v>
      </c>
      <c r="BK158" s="139">
        <f>ROUND($I$158*$H$158,2)</f>
        <v>0</v>
      </c>
      <c r="BL158" s="89" t="s">
        <v>157</v>
      </c>
      <c r="BM158" s="89" t="s">
        <v>275</v>
      </c>
    </row>
    <row r="159" spans="2:47" s="10" customFormat="1" ht="16.5" customHeight="1">
      <c r="B159" s="24"/>
      <c r="D159" s="140" t="s">
        <v>158</v>
      </c>
      <c r="F159" s="141" t="s">
        <v>274</v>
      </c>
      <c r="L159" s="24"/>
      <c r="M159" s="50"/>
      <c r="T159" s="51"/>
      <c r="AT159" s="10" t="s">
        <v>158</v>
      </c>
      <c r="AU159" s="10" t="s">
        <v>80</v>
      </c>
    </row>
    <row r="160" spans="2:65" s="10" customFormat="1" ht="15.75" customHeight="1">
      <c r="B160" s="24"/>
      <c r="C160" s="129" t="s">
        <v>150</v>
      </c>
      <c r="D160" s="129" t="s">
        <v>153</v>
      </c>
      <c r="E160" s="130" t="s">
        <v>276</v>
      </c>
      <c r="F160" s="131" t="s">
        <v>274</v>
      </c>
      <c r="G160" s="132" t="s">
        <v>205</v>
      </c>
      <c r="H160" s="133">
        <v>1</v>
      </c>
      <c r="I160" s="156"/>
      <c r="J160" s="134">
        <f>ROUND($I$160*$H$160,2)</f>
        <v>0</v>
      </c>
      <c r="K160" s="131"/>
      <c r="L160" s="24"/>
      <c r="M160" s="135"/>
      <c r="N160" s="136" t="s">
        <v>43</v>
      </c>
      <c r="Q160" s="137">
        <v>0</v>
      </c>
      <c r="R160" s="137">
        <f>$Q$160*$H$160</f>
        <v>0</v>
      </c>
      <c r="S160" s="137">
        <v>0</v>
      </c>
      <c r="T160" s="138">
        <f>$S$160*$H$160</f>
        <v>0</v>
      </c>
      <c r="AR160" s="89" t="s">
        <v>157</v>
      </c>
      <c r="AT160" s="89" t="s">
        <v>153</v>
      </c>
      <c r="AU160" s="89" t="s">
        <v>80</v>
      </c>
      <c r="AY160" s="10" t="s">
        <v>149</v>
      </c>
      <c r="BE160" s="139">
        <f>IF($N$160="základní",$J$160,0)</f>
        <v>0</v>
      </c>
      <c r="BF160" s="139">
        <f>IF($N$160="snížená",$J$160,0)</f>
        <v>0</v>
      </c>
      <c r="BG160" s="139">
        <f>IF($N$160="zákl. přenesená",$J$160,0)</f>
        <v>0</v>
      </c>
      <c r="BH160" s="139">
        <f>IF($N$160="sníž. přenesená",$J$160,0)</f>
        <v>0</v>
      </c>
      <c r="BI160" s="139">
        <f>IF($N$160="nulová",$J$160,0)</f>
        <v>0</v>
      </c>
      <c r="BJ160" s="89" t="s">
        <v>22</v>
      </c>
      <c r="BK160" s="139">
        <f>ROUND($I$160*$H$160,2)</f>
        <v>0</v>
      </c>
      <c r="BL160" s="89" t="s">
        <v>157</v>
      </c>
      <c r="BM160" s="89" t="s">
        <v>152</v>
      </c>
    </row>
    <row r="161" spans="2:47" s="10" customFormat="1" ht="16.5" customHeight="1">
      <c r="B161" s="24"/>
      <c r="D161" s="140" t="s">
        <v>158</v>
      </c>
      <c r="F161" s="141" t="s">
        <v>274</v>
      </c>
      <c r="L161" s="24"/>
      <c r="M161" s="50"/>
      <c r="T161" s="51"/>
      <c r="AT161" s="10" t="s">
        <v>158</v>
      </c>
      <c r="AU161" s="10" t="s">
        <v>80</v>
      </c>
    </row>
    <row r="162" spans="2:65" s="10" customFormat="1" ht="15.75" customHeight="1">
      <c r="B162" s="24"/>
      <c r="C162" s="129" t="s">
        <v>277</v>
      </c>
      <c r="D162" s="129" t="s">
        <v>153</v>
      </c>
      <c r="E162" s="130" t="s">
        <v>278</v>
      </c>
      <c r="F162" s="131" t="s">
        <v>279</v>
      </c>
      <c r="G162" s="132" t="s">
        <v>205</v>
      </c>
      <c r="H162" s="133">
        <v>4</v>
      </c>
      <c r="I162" s="156"/>
      <c r="J162" s="134">
        <f>ROUND($I$162*$H$162,2)</f>
        <v>0</v>
      </c>
      <c r="K162" s="131"/>
      <c r="L162" s="24"/>
      <c r="M162" s="135"/>
      <c r="N162" s="136" t="s">
        <v>43</v>
      </c>
      <c r="Q162" s="137">
        <v>0</v>
      </c>
      <c r="R162" s="137">
        <f>$Q$162*$H$162</f>
        <v>0</v>
      </c>
      <c r="S162" s="137">
        <v>0</v>
      </c>
      <c r="T162" s="138">
        <f>$S$162*$H$162</f>
        <v>0</v>
      </c>
      <c r="AR162" s="89" t="s">
        <v>157</v>
      </c>
      <c r="AT162" s="89" t="s">
        <v>153</v>
      </c>
      <c r="AU162" s="89" t="s">
        <v>80</v>
      </c>
      <c r="AY162" s="10" t="s">
        <v>149</v>
      </c>
      <c r="BE162" s="139">
        <f>IF($N$162="základní",$J$162,0)</f>
        <v>0</v>
      </c>
      <c r="BF162" s="139">
        <f>IF($N$162="snížená",$J$162,0)</f>
        <v>0</v>
      </c>
      <c r="BG162" s="139">
        <f>IF($N$162="zákl. přenesená",$J$162,0)</f>
        <v>0</v>
      </c>
      <c r="BH162" s="139">
        <f>IF($N$162="sníž. přenesená",$J$162,0)</f>
        <v>0</v>
      </c>
      <c r="BI162" s="139">
        <f>IF($N$162="nulová",$J$162,0)</f>
        <v>0</v>
      </c>
      <c r="BJ162" s="89" t="s">
        <v>22</v>
      </c>
      <c r="BK162" s="139">
        <f>ROUND($I$162*$H$162,2)</f>
        <v>0</v>
      </c>
      <c r="BL162" s="89" t="s">
        <v>157</v>
      </c>
      <c r="BM162" s="89" t="s">
        <v>280</v>
      </c>
    </row>
    <row r="163" spans="2:47" s="10" customFormat="1" ht="16.5" customHeight="1">
      <c r="B163" s="24"/>
      <c r="D163" s="140" t="s">
        <v>158</v>
      </c>
      <c r="F163" s="141" t="s">
        <v>279</v>
      </c>
      <c r="L163" s="24"/>
      <c r="M163" s="50"/>
      <c r="T163" s="51"/>
      <c r="AT163" s="10" t="s">
        <v>158</v>
      </c>
      <c r="AU163" s="10" t="s">
        <v>80</v>
      </c>
    </row>
    <row r="164" spans="2:65" s="10" customFormat="1" ht="15.75" customHeight="1">
      <c r="B164" s="24"/>
      <c r="C164" s="142" t="s">
        <v>281</v>
      </c>
      <c r="D164" s="142" t="s">
        <v>247</v>
      </c>
      <c r="E164" s="143" t="s">
        <v>282</v>
      </c>
      <c r="F164" s="144" t="s">
        <v>283</v>
      </c>
      <c r="G164" s="145" t="s">
        <v>156</v>
      </c>
      <c r="H164" s="146">
        <v>8.8</v>
      </c>
      <c r="I164" s="157"/>
      <c r="J164" s="147">
        <f>ROUND($I$164*$H$164,2)</f>
        <v>0</v>
      </c>
      <c r="K164" s="144"/>
      <c r="L164" s="148"/>
      <c r="M164" s="149"/>
      <c r="N164" s="150" t="s">
        <v>43</v>
      </c>
      <c r="Q164" s="137">
        <v>0</v>
      </c>
      <c r="R164" s="137">
        <f>$Q$164*$H$164</f>
        <v>0</v>
      </c>
      <c r="S164" s="137">
        <v>0</v>
      </c>
      <c r="T164" s="138">
        <f>$S$164*$H$164</f>
        <v>0</v>
      </c>
      <c r="AR164" s="89" t="s">
        <v>164</v>
      </c>
      <c r="AT164" s="89" t="s">
        <v>247</v>
      </c>
      <c r="AU164" s="89" t="s">
        <v>80</v>
      </c>
      <c r="AY164" s="10" t="s">
        <v>149</v>
      </c>
      <c r="BE164" s="139">
        <f>IF($N$164="základní",$J$164,0)</f>
        <v>0</v>
      </c>
      <c r="BF164" s="139">
        <f>IF($N$164="snížená",$J$164,0)</f>
        <v>0</v>
      </c>
      <c r="BG164" s="139">
        <f>IF($N$164="zákl. přenesená",$J$164,0)</f>
        <v>0</v>
      </c>
      <c r="BH164" s="139">
        <f>IF($N$164="sníž. přenesená",$J$164,0)</f>
        <v>0</v>
      </c>
      <c r="BI164" s="139">
        <f>IF($N$164="nulová",$J$164,0)</f>
        <v>0</v>
      </c>
      <c r="BJ164" s="89" t="s">
        <v>22</v>
      </c>
      <c r="BK164" s="139">
        <f>ROUND($I$164*$H$164,2)</f>
        <v>0</v>
      </c>
      <c r="BL164" s="89" t="s">
        <v>157</v>
      </c>
      <c r="BM164" s="89" t="s">
        <v>161</v>
      </c>
    </row>
    <row r="165" spans="2:47" s="10" customFormat="1" ht="16.5" customHeight="1">
      <c r="B165" s="24"/>
      <c r="D165" s="140" t="s">
        <v>158</v>
      </c>
      <c r="F165" s="141" t="s">
        <v>283</v>
      </c>
      <c r="L165" s="24"/>
      <c r="M165" s="50"/>
      <c r="T165" s="51"/>
      <c r="AT165" s="10" t="s">
        <v>158</v>
      </c>
      <c r="AU165" s="10" t="s">
        <v>80</v>
      </c>
    </row>
    <row r="166" spans="2:65" s="10" customFormat="1" ht="15.75" customHeight="1">
      <c r="B166" s="24"/>
      <c r="C166" s="129" t="s">
        <v>284</v>
      </c>
      <c r="D166" s="129" t="s">
        <v>153</v>
      </c>
      <c r="E166" s="130" t="s">
        <v>285</v>
      </c>
      <c r="F166" s="131" t="s">
        <v>286</v>
      </c>
      <c r="G166" s="132" t="s">
        <v>205</v>
      </c>
      <c r="H166" s="133">
        <v>4</v>
      </c>
      <c r="I166" s="156"/>
      <c r="J166" s="134">
        <f>ROUND($I$166*$H$166,2)</f>
        <v>0</v>
      </c>
      <c r="K166" s="131"/>
      <c r="L166" s="24"/>
      <c r="M166" s="135"/>
      <c r="N166" s="136" t="s">
        <v>43</v>
      </c>
      <c r="Q166" s="137">
        <v>0</v>
      </c>
      <c r="R166" s="137">
        <f>$Q$166*$H$166</f>
        <v>0</v>
      </c>
      <c r="S166" s="137">
        <v>0</v>
      </c>
      <c r="T166" s="138">
        <f>$S$166*$H$166</f>
        <v>0</v>
      </c>
      <c r="AR166" s="89" t="s">
        <v>157</v>
      </c>
      <c r="AT166" s="89" t="s">
        <v>153</v>
      </c>
      <c r="AU166" s="89" t="s">
        <v>80</v>
      </c>
      <c r="AY166" s="10" t="s">
        <v>149</v>
      </c>
      <c r="BE166" s="139">
        <f>IF($N$166="základní",$J$166,0)</f>
        <v>0</v>
      </c>
      <c r="BF166" s="139">
        <f>IF($N$166="snížená",$J$166,0)</f>
        <v>0</v>
      </c>
      <c r="BG166" s="139">
        <f>IF($N$166="zákl. přenesená",$J$166,0)</f>
        <v>0</v>
      </c>
      <c r="BH166" s="139">
        <f>IF($N$166="sníž. přenesená",$J$166,0)</f>
        <v>0</v>
      </c>
      <c r="BI166" s="139">
        <f>IF($N$166="nulová",$J$166,0)</f>
        <v>0</v>
      </c>
      <c r="BJ166" s="89" t="s">
        <v>22</v>
      </c>
      <c r="BK166" s="139">
        <f>ROUND($I$166*$H$166,2)</f>
        <v>0</v>
      </c>
      <c r="BL166" s="89" t="s">
        <v>157</v>
      </c>
      <c r="BM166" s="89" t="s">
        <v>287</v>
      </c>
    </row>
    <row r="167" spans="2:47" s="10" customFormat="1" ht="16.5" customHeight="1">
      <c r="B167" s="24"/>
      <c r="D167" s="140" t="s">
        <v>158</v>
      </c>
      <c r="F167" s="141" t="s">
        <v>286</v>
      </c>
      <c r="L167" s="24"/>
      <c r="M167" s="50"/>
      <c r="T167" s="51"/>
      <c r="AT167" s="10" t="s">
        <v>158</v>
      </c>
      <c r="AU167" s="10" t="s">
        <v>80</v>
      </c>
    </row>
    <row r="168" spans="2:65" s="10" customFormat="1" ht="15.75" customHeight="1">
      <c r="B168" s="24"/>
      <c r="C168" s="142" t="s">
        <v>288</v>
      </c>
      <c r="D168" s="142" t="s">
        <v>247</v>
      </c>
      <c r="E168" s="143" t="s">
        <v>289</v>
      </c>
      <c r="F168" s="144" t="s">
        <v>290</v>
      </c>
      <c r="G168" s="145" t="s">
        <v>291</v>
      </c>
      <c r="H168" s="146">
        <v>11</v>
      </c>
      <c r="I168" s="157"/>
      <c r="J168" s="147">
        <f>ROUND($I$168*$H$168,2)</f>
        <v>0</v>
      </c>
      <c r="K168" s="144"/>
      <c r="L168" s="148"/>
      <c r="M168" s="149"/>
      <c r="N168" s="150" t="s">
        <v>43</v>
      </c>
      <c r="Q168" s="137">
        <v>0</v>
      </c>
      <c r="R168" s="137">
        <f>$Q$168*$H$168</f>
        <v>0</v>
      </c>
      <c r="S168" s="137">
        <v>0</v>
      </c>
      <c r="T168" s="138">
        <f>$S$168*$H$168</f>
        <v>0</v>
      </c>
      <c r="AR168" s="89" t="s">
        <v>164</v>
      </c>
      <c r="AT168" s="89" t="s">
        <v>247</v>
      </c>
      <c r="AU168" s="89" t="s">
        <v>80</v>
      </c>
      <c r="AY168" s="10" t="s">
        <v>149</v>
      </c>
      <c r="BE168" s="139">
        <f>IF($N$168="základní",$J$168,0)</f>
        <v>0</v>
      </c>
      <c r="BF168" s="139">
        <f>IF($N$168="snížená",$J$168,0)</f>
        <v>0</v>
      </c>
      <c r="BG168" s="139">
        <f>IF($N$168="zákl. přenesená",$J$168,0)</f>
        <v>0</v>
      </c>
      <c r="BH168" s="139">
        <f>IF($N$168="sníž. přenesená",$J$168,0)</f>
        <v>0</v>
      </c>
      <c r="BI168" s="139">
        <f>IF($N$168="nulová",$J$168,0)</f>
        <v>0</v>
      </c>
      <c r="BJ168" s="89" t="s">
        <v>22</v>
      </c>
      <c r="BK168" s="139">
        <f>ROUND($I$168*$H$168,2)</f>
        <v>0</v>
      </c>
      <c r="BL168" s="89" t="s">
        <v>157</v>
      </c>
      <c r="BM168" s="89" t="s">
        <v>284</v>
      </c>
    </row>
    <row r="169" spans="2:47" s="10" customFormat="1" ht="16.5" customHeight="1">
      <c r="B169" s="24"/>
      <c r="D169" s="140" t="s">
        <v>158</v>
      </c>
      <c r="F169" s="141" t="s">
        <v>290</v>
      </c>
      <c r="L169" s="24"/>
      <c r="M169" s="50"/>
      <c r="T169" s="51"/>
      <c r="AT169" s="10" t="s">
        <v>158</v>
      </c>
      <c r="AU169" s="10" t="s">
        <v>80</v>
      </c>
    </row>
    <row r="170" spans="2:65" s="10" customFormat="1" ht="15.75" customHeight="1">
      <c r="B170" s="24"/>
      <c r="C170" s="129" t="s">
        <v>159</v>
      </c>
      <c r="D170" s="129" t="s">
        <v>153</v>
      </c>
      <c r="E170" s="130" t="s">
        <v>292</v>
      </c>
      <c r="F170" s="131" t="s">
        <v>293</v>
      </c>
      <c r="G170" s="132" t="s">
        <v>205</v>
      </c>
      <c r="H170" s="133">
        <v>1</v>
      </c>
      <c r="I170" s="156"/>
      <c r="J170" s="134">
        <f>ROUND($I$170*$H$170,2)</f>
        <v>0</v>
      </c>
      <c r="K170" s="131"/>
      <c r="L170" s="24"/>
      <c r="M170" s="135"/>
      <c r="N170" s="136" t="s">
        <v>43</v>
      </c>
      <c r="Q170" s="137">
        <v>0</v>
      </c>
      <c r="R170" s="137">
        <f>$Q$170*$H$170</f>
        <v>0</v>
      </c>
      <c r="S170" s="137">
        <v>0</v>
      </c>
      <c r="T170" s="138">
        <f>$S$170*$H$170</f>
        <v>0</v>
      </c>
      <c r="AR170" s="89" t="s">
        <v>157</v>
      </c>
      <c r="AT170" s="89" t="s">
        <v>153</v>
      </c>
      <c r="AU170" s="89" t="s">
        <v>80</v>
      </c>
      <c r="AY170" s="10" t="s">
        <v>149</v>
      </c>
      <c r="BE170" s="139">
        <f>IF($N$170="základní",$J$170,0)</f>
        <v>0</v>
      </c>
      <c r="BF170" s="139">
        <f>IF($N$170="snížená",$J$170,0)</f>
        <v>0</v>
      </c>
      <c r="BG170" s="139">
        <f>IF($N$170="zákl. přenesená",$J$170,0)</f>
        <v>0</v>
      </c>
      <c r="BH170" s="139">
        <f>IF($N$170="sníž. přenesená",$J$170,0)</f>
        <v>0</v>
      </c>
      <c r="BI170" s="139">
        <f>IF($N$170="nulová",$J$170,0)</f>
        <v>0</v>
      </c>
      <c r="BJ170" s="89" t="s">
        <v>22</v>
      </c>
      <c r="BK170" s="139">
        <f>ROUND($I$170*$H$170,2)</f>
        <v>0</v>
      </c>
      <c r="BL170" s="89" t="s">
        <v>157</v>
      </c>
      <c r="BM170" s="89" t="s">
        <v>288</v>
      </c>
    </row>
    <row r="171" spans="2:47" s="10" customFormat="1" ht="16.5" customHeight="1">
      <c r="B171" s="24"/>
      <c r="D171" s="140" t="s">
        <v>158</v>
      </c>
      <c r="F171" s="141" t="s">
        <v>293</v>
      </c>
      <c r="L171" s="24"/>
      <c r="M171" s="50"/>
      <c r="T171" s="51"/>
      <c r="AT171" s="10" t="s">
        <v>158</v>
      </c>
      <c r="AU171" s="10" t="s">
        <v>80</v>
      </c>
    </row>
    <row r="172" spans="2:65" s="10" customFormat="1" ht="15.75" customHeight="1">
      <c r="B172" s="24"/>
      <c r="C172" s="142" t="s">
        <v>182</v>
      </c>
      <c r="D172" s="142" t="s">
        <v>247</v>
      </c>
      <c r="E172" s="143" t="s">
        <v>294</v>
      </c>
      <c r="F172" s="144" t="s">
        <v>295</v>
      </c>
      <c r="G172" s="145" t="s">
        <v>205</v>
      </c>
      <c r="H172" s="146">
        <v>1</v>
      </c>
      <c r="I172" s="157"/>
      <c r="J172" s="147">
        <f>ROUND($I$172*$H$172,2)</f>
        <v>0</v>
      </c>
      <c r="K172" s="144"/>
      <c r="L172" s="148"/>
      <c r="M172" s="149"/>
      <c r="N172" s="150" t="s">
        <v>43</v>
      </c>
      <c r="Q172" s="137">
        <v>0</v>
      </c>
      <c r="R172" s="137">
        <f>$Q$172*$H$172</f>
        <v>0</v>
      </c>
      <c r="S172" s="137">
        <v>0</v>
      </c>
      <c r="T172" s="138">
        <f>$S$172*$H$172</f>
        <v>0</v>
      </c>
      <c r="AR172" s="89" t="s">
        <v>164</v>
      </c>
      <c r="AT172" s="89" t="s">
        <v>247</v>
      </c>
      <c r="AU172" s="89" t="s">
        <v>80</v>
      </c>
      <c r="AY172" s="10" t="s">
        <v>149</v>
      </c>
      <c r="BE172" s="139">
        <f>IF($N$172="základní",$J$172,0)</f>
        <v>0</v>
      </c>
      <c r="BF172" s="139">
        <f>IF($N$172="snížená",$J$172,0)</f>
        <v>0</v>
      </c>
      <c r="BG172" s="139">
        <f>IF($N$172="zákl. přenesená",$J$172,0)</f>
        <v>0</v>
      </c>
      <c r="BH172" s="139">
        <f>IF($N$172="sníž. přenesená",$J$172,0)</f>
        <v>0</v>
      </c>
      <c r="BI172" s="139">
        <f>IF($N$172="nulová",$J$172,0)</f>
        <v>0</v>
      </c>
      <c r="BJ172" s="89" t="s">
        <v>22</v>
      </c>
      <c r="BK172" s="139">
        <f>ROUND($I$172*$H$172,2)</f>
        <v>0</v>
      </c>
      <c r="BL172" s="89" t="s">
        <v>157</v>
      </c>
      <c r="BM172" s="89" t="s">
        <v>277</v>
      </c>
    </row>
    <row r="173" spans="2:47" s="10" customFormat="1" ht="16.5" customHeight="1">
      <c r="B173" s="24"/>
      <c r="D173" s="140" t="s">
        <v>158</v>
      </c>
      <c r="F173" s="141" t="s">
        <v>295</v>
      </c>
      <c r="L173" s="24"/>
      <c r="M173" s="50"/>
      <c r="T173" s="51"/>
      <c r="AT173" s="10" t="s">
        <v>158</v>
      </c>
      <c r="AU173" s="10" t="s">
        <v>80</v>
      </c>
    </row>
    <row r="174" spans="2:65" s="10" customFormat="1" ht="15.75" customHeight="1">
      <c r="B174" s="24"/>
      <c r="C174" s="129" t="s">
        <v>296</v>
      </c>
      <c r="D174" s="129" t="s">
        <v>153</v>
      </c>
      <c r="E174" s="130" t="s">
        <v>297</v>
      </c>
      <c r="F174" s="131" t="s">
        <v>298</v>
      </c>
      <c r="G174" s="132" t="s">
        <v>178</v>
      </c>
      <c r="H174" s="133">
        <v>0.23</v>
      </c>
      <c r="I174" s="156"/>
      <c r="J174" s="134">
        <f>ROUND($I$174*$H$174,2)</f>
        <v>0</v>
      </c>
      <c r="K174" s="131"/>
      <c r="L174" s="24"/>
      <c r="M174" s="135"/>
      <c r="N174" s="136" t="s">
        <v>43</v>
      </c>
      <c r="Q174" s="137">
        <v>0</v>
      </c>
      <c r="R174" s="137">
        <f>$Q$174*$H$174</f>
        <v>0</v>
      </c>
      <c r="S174" s="137">
        <v>0</v>
      </c>
      <c r="T174" s="138">
        <f>$S$174*$H$174</f>
        <v>0</v>
      </c>
      <c r="AR174" s="89" t="s">
        <v>157</v>
      </c>
      <c r="AT174" s="89" t="s">
        <v>153</v>
      </c>
      <c r="AU174" s="89" t="s">
        <v>80</v>
      </c>
      <c r="AY174" s="10" t="s">
        <v>149</v>
      </c>
      <c r="BE174" s="139">
        <f>IF($N$174="základní",$J$174,0)</f>
        <v>0</v>
      </c>
      <c r="BF174" s="139">
        <f>IF($N$174="snížená",$J$174,0)</f>
        <v>0</v>
      </c>
      <c r="BG174" s="139">
        <f>IF($N$174="zákl. přenesená",$J$174,0)</f>
        <v>0</v>
      </c>
      <c r="BH174" s="139">
        <f>IF($N$174="sníž. přenesená",$J$174,0)</f>
        <v>0</v>
      </c>
      <c r="BI174" s="139">
        <f>IF($N$174="nulová",$J$174,0)</f>
        <v>0</v>
      </c>
      <c r="BJ174" s="89" t="s">
        <v>22</v>
      </c>
      <c r="BK174" s="139">
        <f>ROUND($I$174*$H$174,2)</f>
        <v>0</v>
      </c>
      <c r="BL174" s="89" t="s">
        <v>157</v>
      </c>
      <c r="BM174" s="89" t="s">
        <v>281</v>
      </c>
    </row>
    <row r="175" spans="2:47" s="10" customFormat="1" ht="16.5" customHeight="1">
      <c r="B175" s="24"/>
      <c r="D175" s="140" t="s">
        <v>158</v>
      </c>
      <c r="F175" s="141" t="s">
        <v>298</v>
      </c>
      <c r="L175" s="24"/>
      <c r="M175" s="50"/>
      <c r="T175" s="51"/>
      <c r="AT175" s="10" t="s">
        <v>158</v>
      </c>
      <c r="AU175" s="10" t="s">
        <v>80</v>
      </c>
    </row>
    <row r="176" spans="2:63" s="119" customFormat="1" ht="30.75" customHeight="1">
      <c r="B176" s="118"/>
      <c r="D176" s="120" t="s">
        <v>71</v>
      </c>
      <c r="E176" s="127" t="s">
        <v>299</v>
      </c>
      <c r="F176" s="127" t="s">
        <v>300</v>
      </c>
      <c r="J176" s="128">
        <f>$BK$176</f>
        <v>0</v>
      </c>
      <c r="L176" s="118"/>
      <c r="M176" s="123"/>
      <c r="P176" s="124">
        <f>SUM($P$177:$P$180)</f>
        <v>0</v>
      </c>
      <c r="R176" s="124">
        <f>SUM($R$177:$R$180)</f>
        <v>0</v>
      </c>
      <c r="T176" s="125">
        <f>SUM($T$177:$T$180)</f>
        <v>0</v>
      </c>
      <c r="AR176" s="120" t="s">
        <v>22</v>
      </c>
      <c r="AT176" s="120" t="s">
        <v>71</v>
      </c>
      <c r="AU176" s="120" t="s">
        <v>22</v>
      </c>
      <c r="AY176" s="120" t="s">
        <v>149</v>
      </c>
      <c r="BK176" s="126">
        <f>SUM($BK$177:$BK$180)</f>
        <v>0</v>
      </c>
    </row>
    <row r="177" spans="2:65" s="10" customFormat="1" ht="15.75" customHeight="1">
      <c r="B177" s="24"/>
      <c r="C177" s="129" t="s">
        <v>301</v>
      </c>
      <c r="D177" s="129" t="s">
        <v>153</v>
      </c>
      <c r="E177" s="130" t="s">
        <v>302</v>
      </c>
      <c r="F177" s="131" t="s">
        <v>303</v>
      </c>
      <c r="G177" s="132" t="s">
        <v>304</v>
      </c>
      <c r="H177" s="133">
        <v>1</v>
      </c>
      <c r="I177" s="156"/>
      <c r="J177" s="134">
        <f>ROUND($I$177*$H$177,2)</f>
        <v>0</v>
      </c>
      <c r="K177" s="131"/>
      <c r="L177" s="24"/>
      <c r="M177" s="135"/>
      <c r="N177" s="136" t="s">
        <v>43</v>
      </c>
      <c r="Q177" s="137">
        <v>0</v>
      </c>
      <c r="R177" s="137">
        <f>$Q$177*$H$177</f>
        <v>0</v>
      </c>
      <c r="S177" s="137">
        <v>0</v>
      </c>
      <c r="T177" s="138">
        <f>$S$177*$H$177</f>
        <v>0</v>
      </c>
      <c r="AR177" s="89" t="s">
        <v>157</v>
      </c>
      <c r="AT177" s="89" t="s">
        <v>153</v>
      </c>
      <c r="AU177" s="89" t="s">
        <v>80</v>
      </c>
      <c r="AY177" s="10" t="s">
        <v>149</v>
      </c>
      <c r="BE177" s="139">
        <f>IF($N$177="základní",$J$177,0)</f>
        <v>0</v>
      </c>
      <c r="BF177" s="139">
        <f>IF($N$177="snížená",$J$177,0)</f>
        <v>0</v>
      </c>
      <c r="BG177" s="139">
        <f>IF($N$177="zákl. přenesená",$J$177,0)</f>
        <v>0</v>
      </c>
      <c r="BH177" s="139">
        <f>IF($N$177="sníž. přenesená",$J$177,0)</f>
        <v>0</v>
      </c>
      <c r="BI177" s="139">
        <f>IF($N$177="nulová",$J$177,0)</f>
        <v>0</v>
      </c>
      <c r="BJ177" s="89" t="s">
        <v>22</v>
      </c>
      <c r="BK177" s="139">
        <f>ROUND($I$177*$H$177,2)</f>
        <v>0</v>
      </c>
      <c r="BL177" s="89" t="s">
        <v>157</v>
      </c>
      <c r="BM177" s="89" t="s">
        <v>264</v>
      </c>
    </row>
    <row r="178" spans="2:47" s="10" customFormat="1" ht="16.5" customHeight="1">
      <c r="B178" s="24"/>
      <c r="D178" s="140" t="s">
        <v>158</v>
      </c>
      <c r="F178" s="141" t="s">
        <v>303</v>
      </c>
      <c r="L178" s="24"/>
      <c r="M178" s="50"/>
      <c r="T178" s="51"/>
      <c r="AT178" s="10" t="s">
        <v>158</v>
      </c>
      <c r="AU178" s="10" t="s">
        <v>80</v>
      </c>
    </row>
    <row r="179" spans="2:65" s="10" customFormat="1" ht="15.75" customHeight="1">
      <c r="B179" s="24"/>
      <c r="C179" s="129" t="s">
        <v>267</v>
      </c>
      <c r="D179" s="129" t="s">
        <v>153</v>
      </c>
      <c r="E179" s="130" t="s">
        <v>305</v>
      </c>
      <c r="F179" s="131" t="s">
        <v>306</v>
      </c>
      <c r="G179" s="132" t="s">
        <v>307</v>
      </c>
      <c r="H179" s="133">
        <v>40</v>
      </c>
      <c r="I179" s="156"/>
      <c r="J179" s="134">
        <f>ROUND($I$179*$H$179,2)</f>
        <v>0</v>
      </c>
      <c r="K179" s="131"/>
      <c r="L179" s="24"/>
      <c r="M179" s="135"/>
      <c r="N179" s="136" t="s">
        <v>43</v>
      </c>
      <c r="Q179" s="137">
        <v>0</v>
      </c>
      <c r="R179" s="137">
        <f>$Q$179*$H$179</f>
        <v>0</v>
      </c>
      <c r="S179" s="137">
        <v>0</v>
      </c>
      <c r="T179" s="138">
        <f>$S$179*$H$179</f>
        <v>0</v>
      </c>
      <c r="AR179" s="89" t="s">
        <v>157</v>
      </c>
      <c r="AT179" s="89" t="s">
        <v>153</v>
      </c>
      <c r="AU179" s="89" t="s">
        <v>80</v>
      </c>
      <c r="AY179" s="10" t="s">
        <v>149</v>
      </c>
      <c r="BE179" s="139">
        <f>IF($N$179="základní",$J$179,0)</f>
        <v>0</v>
      </c>
      <c r="BF179" s="139">
        <f>IF($N$179="snížená",$J$179,0)</f>
        <v>0</v>
      </c>
      <c r="BG179" s="139">
        <f>IF($N$179="zákl. přenesená",$J$179,0)</f>
        <v>0</v>
      </c>
      <c r="BH179" s="139">
        <f>IF($N$179="sníž. přenesená",$J$179,0)</f>
        <v>0</v>
      </c>
      <c r="BI179" s="139">
        <f>IF($N$179="nulová",$J$179,0)</f>
        <v>0</v>
      </c>
      <c r="BJ179" s="89" t="s">
        <v>22</v>
      </c>
      <c r="BK179" s="139">
        <f>ROUND($I$179*$H$179,2)</f>
        <v>0</v>
      </c>
      <c r="BL179" s="89" t="s">
        <v>157</v>
      </c>
      <c r="BM179" s="89" t="s">
        <v>268</v>
      </c>
    </row>
    <row r="180" spans="2:47" s="10" customFormat="1" ht="16.5" customHeight="1">
      <c r="B180" s="24"/>
      <c r="D180" s="140" t="s">
        <v>158</v>
      </c>
      <c r="F180" s="141" t="s">
        <v>306</v>
      </c>
      <c r="L180" s="24"/>
      <c r="M180" s="50"/>
      <c r="T180" s="51"/>
      <c r="AT180" s="10" t="s">
        <v>158</v>
      </c>
      <c r="AU180" s="10" t="s">
        <v>80</v>
      </c>
    </row>
    <row r="181" spans="2:63" s="119" customFormat="1" ht="30.75" customHeight="1">
      <c r="B181" s="118"/>
      <c r="D181" s="120" t="s">
        <v>71</v>
      </c>
      <c r="E181" s="127" t="s">
        <v>308</v>
      </c>
      <c r="F181" s="127" t="s">
        <v>309</v>
      </c>
      <c r="J181" s="128">
        <f>$BK$181</f>
        <v>0</v>
      </c>
      <c r="L181" s="118"/>
      <c r="M181" s="123"/>
      <c r="P181" s="124">
        <f>SUM($P$182:$P$189)</f>
        <v>0</v>
      </c>
      <c r="R181" s="124">
        <f>SUM($R$182:$R$189)</f>
        <v>0</v>
      </c>
      <c r="T181" s="125">
        <f>SUM($T$182:$T$189)</f>
        <v>0</v>
      </c>
      <c r="AR181" s="120" t="s">
        <v>22</v>
      </c>
      <c r="AT181" s="120" t="s">
        <v>71</v>
      </c>
      <c r="AU181" s="120" t="s">
        <v>22</v>
      </c>
      <c r="AY181" s="120" t="s">
        <v>149</v>
      </c>
      <c r="BK181" s="126">
        <f>SUM($BK$182:$BK$189)</f>
        <v>0</v>
      </c>
    </row>
    <row r="182" spans="2:65" s="10" customFormat="1" ht="15.75" customHeight="1">
      <c r="B182" s="24"/>
      <c r="C182" s="129" t="s">
        <v>157</v>
      </c>
      <c r="D182" s="129" t="s">
        <v>153</v>
      </c>
      <c r="E182" s="130" t="s">
        <v>310</v>
      </c>
      <c r="F182" s="131" t="s">
        <v>311</v>
      </c>
      <c r="G182" s="132" t="s">
        <v>156</v>
      </c>
      <c r="H182" s="133">
        <v>0.4</v>
      </c>
      <c r="I182" s="156"/>
      <c r="J182" s="134">
        <f>ROUND($I$182*$H$182,2)</f>
        <v>0</v>
      </c>
      <c r="K182" s="131"/>
      <c r="L182" s="24"/>
      <c r="M182" s="135"/>
      <c r="N182" s="136" t="s">
        <v>43</v>
      </c>
      <c r="Q182" s="137">
        <v>0</v>
      </c>
      <c r="R182" s="137">
        <f>$Q$182*$H$182</f>
        <v>0</v>
      </c>
      <c r="S182" s="137">
        <v>0</v>
      </c>
      <c r="T182" s="138">
        <f>$S$182*$H$182</f>
        <v>0</v>
      </c>
      <c r="AR182" s="89" t="s">
        <v>157</v>
      </c>
      <c r="AT182" s="89" t="s">
        <v>153</v>
      </c>
      <c r="AU182" s="89" t="s">
        <v>80</v>
      </c>
      <c r="AY182" s="10" t="s">
        <v>149</v>
      </c>
      <c r="BE182" s="139">
        <f>IF($N$182="základní",$J$182,0)</f>
        <v>0</v>
      </c>
      <c r="BF182" s="139">
        <f>IF($N$182="snížená",$J$182,0)</f>
        <v>0</v>
      </c>
      <c r="BG182" s="139">
        <f>IF($N$182="zákl. přenesená",$J$182,0)</f>
        <v>0</v>
      </c>
      <c r="BH182" s="139">
        <f>IF($N$182="sníž. přenesená",$J$182,0)</f>
        <v>0</v>
      </c>
      <c r="BI182" s="139">
        <f>IF($N$182="nulová",$J$182,0)</f>
        <v>0</v>
      </c>
      <c r="BJ182" s="89" t="s">
        <v>22</v>
      </c>
      <c r="BK182" s="139">
        <f>ROUND($I$182*$H$182,2)</f>
        <v>0</v>
      </c>
      <c r="BL182" s="89" t="s">
        <v>157</v>
      </c>
      <c r="BM182" s="89" t="s">
        <v>169</v>
      </c>
    </row>
    <row r="183" spans="2:47" s="10" customFormat="1" ht="16.5" customHeight="1">
      <c r="B183" s="24"/>
      <c r="D183" s="140" t="s">
        <v>158</v>
      </c>
      <c r="F183" s="141" t="s">
        <v>311</v>
      </c>
      <c r="L183" s="24"/>
      <c r="M183" s="50"/>
      <c r="T183" s="51"/>
      <c r="AT183" s="10" t="s">
        <v>158</v>
      </c>
      <c r="AU183" s="10" t="s">
        <v>80</v>
      </c>
    </row>
    <row r="184" spans="2:65" s="10" customFormat="1" ht="15.75" customHeight="1">
      <c r="B184" s="24"/>
      <c r="C184" s="129" t="s">
        <v>231</v>
      </c>
      <c r="D184" s="129" t="s">
        <v>153</v>
      </c>
      <c r="E184" s="130" t="s">
        <v>312</v>
      </c>
      <c r="F184" s="131" t="s">
        <v>313</v>
      </c>
      <c r="G184" s="132" t="s">
        <v>156</v>
      </c>
      <c r="H184" s="133">
        <v>16</v>
      </c>
      <c r="I184" s="156"/>
      <c r="J184" s="134">
        <f>ROUND($I$184*$H$184,2)</f>
        <v>0</v>
      </c>
      <c r="K184" s="131"/>
      <c r="L184" s="24"/>
      <c r="M184" s="135"/>
      <c r="N184" s="136" t="s">
        <v>43</v>
      </c>
      <c r="Q184" s="137">
        <v>0</v>
      </c>
      <c r="R184" s="137">
        <f>$Q$184*$H$184</f>
        <v>0</v>
      </c>
      <c r="S184" s="137">
        <v>0</v>
      </c>
      <c r="T184" s="138">
        <f>$S$184*$H$184</f>
        <v>0</v>
      </c>
      <c r="AR184" s="89" t="s">
        <v>157</v>
      </c>
      <c r="AT184" s="89" t="s">
        <v>153</v>
      </c>
      <c r="AU184" s="89" t="s">
        <v>80</v>
      </c>
      <c r="AY184" s="10" t="s">
        <v>149</v>
      </c>
      <c r="BE184" s="139">
        <f>IF($N$184="základní",$J$184,0)</f>
        <v>0</v>
      </c>
      <c r="BF184" s="139">
        <f>IF($N$184="snížená",$J$184,0)</f>
        <v>0</v>
      </c>
      <c r="BG184" s="139">
        <f>IF($N$184="zákl. přenesená",$J$184,0)</f>
        <v>0</v>
      </c>
      <c r="BH184" s="139">
        <f>IF($N$184="sníž. přenesená",$J$184,0)</f>
        <v>0</v>
      </c>
      <c r="BI184" s="139">
        <f>IF($N$184="nulová",$J$184,0)</f>
        <v>0</v>
      </c>
      <c r="BJ184" s="89" t="s">
        <v>22</v>
      </c>
      <c r="BK184" s="139">
        <f>ROUND($I$184*$H$184,2)</f>
        <v>0</v>
      </c>
      <c r="BL184" s="89" t="s">
        <v>157</v>
      </c>
      <c r="BM184" s="89" t="s">
        <v>296</v>
      </c>
    </row>
    <row r="185" spans="2:47" s="10" customFormat="1" ht="16.5" customHeight="1">
      <c r="B185" s="24"/>
      <c r="D185" s="140" t="s">
        <v>158</v>
      </c>
      <c r="F185" s="141" t="s">
        <v>313</v>
      </c>
      <c r="L185" s="24"/>
      <c r="M185" s="50"/>
      <c r="T185" s="51"/>
      <c r="AT185" s="10" t="s">
        <v>158</v>
      </c>
      <c r="AU185" s="10" t="s">
        <v>80</v>
      </c>
    </row>
    <row r="186" spans="2:65" s="10" customFormat="1" ht="15.75" customHeight="1">
      <c r="B186" s="24"/>
      <c r="C186" s="129" t="s">
        <v>197</v>
      </c>
      <c r="D186" s="129" t="s">
        <v>153</v>
      </c>
      <c r="E186" s="130" t="s">
        <v>314</v>
      </c>
      <c r="F186" s="131" t="s">
        <v>315</v>
      </c>
      <c r="G186" s="132" t="s">
        <v>291</v>
      </c>
      <c r="H186" s="133">
        <v>10</v>
      </c>
      <c r="I186" s="156"/>
      <c r="J186" s="134">
        <f>ROUND($I$186*$H$186,2)</f>
        <v>0</v>
      </c>
      <c r="K186" s="131"/>
      <c r="L186" s="24"/>
      <c r="M186" s="135"/>
      <c r="N186" s="136" t="s">
        <v>43</v>
      </c>
      <c r="Q186" s="137">
        <v>0</v>
      </c>
      <c r="R186" s="137">
        <f>$Q$186*$H$186</f>
        <v>0</v>
      </c>
      <c r="S186" s="137">
        <v>0</v>
      </c>
      <c r="T186" s="138">
        <f>$S$186*$H$186</f>
        <v>0</v>
      </c>
      <c r="AR186" s="89" t="s">
        <v>157</v>
      </c>
      <c r="AT186" s="89" t="s">
        <v>153</v>
      </c>
      <c r="AU186" s="89" t="s">
        <v>80</v>
      </c>
      <c r="AY186" s="10" t="s">
        <v>149</v>
      </c>
      <c r="BE186" s="139">
        <f>IF($N$186="základní",$J$186,0)</f>
        <v>0</v>
      </c>
      <c r="BF186" s="139">
        <f>IF($N$186="snížená",$J$186,0)</f>
        <v>0</v>
      </c>
      <c r="BG186" s="139">
        <f>IF($N$186="zákl. přenesená",$J$186,0)</f>
        <v>0</v>
      </c>
      <c r="BH186" s="139">
        <f>IF($N$186="sníž. přenesená",$J$186,0)</f>
        <v>0</v>
      </c>
      <c r="BI186" s="139">
        <f>IF($N$186="nulová",$J$186,0)</f>
        <v>0</v>
      </c>
      <c r="BJ186" s="89" t="s">
        <v>22</v>
      </c>
      <c r="BK186" s="139">
        <f>ROUND($I$186*$H$186,2)</f>
        <v>0</v>
      </c>
      <c r="BL186" s="89" t="s">
        <v>157</v>
      </c>
      <c r="BM186" s="89" t="s">
        <v>316</v>
      </c>
    </row>
    <row r="187" spans="2:47" s="10" customFormat="1" ht="16.5" customHeight="1">
      <c r="B187" s="24"/>
      <c r="D187" s="140" t="s">
        <v>158</v>
      </c>
      <c r="F187" s="141" t="s">
        <v>315</v>
      </c>
      <c r="L187" s="24"/>
      <c r="M187" s="50"/>
      <c r="T187" s="51"/>
      <c r="AT187" s="10" t="s">
        <v>158</v>
      </c>
      <c r="AU187" s="10" t="s">
        <v>80</v>
      </c>
    </row>
    <row r="188" spans="2:65" s="10" customFormat="1" ht="15.75" customHeight="1">
      <c r="B188" s="24"/>
      <c r="C188" s="129" t="s">
        <v>234</v>
      </c>
      <c r="D188" s="129" t="s">
        <v>153</v>
      </c>
      <c r="E188" s="130" t="s">
        <v>317</v>
      </c>
      <c r="F188" s="131" t="s">
        <v>318</v>
      </c>
      <c r="G188" s="132" t="s">
        <v>291</v>
      </c>
      <c r="H188" s="133">
        <v>16</v>
      </c>
      <c r="I188" s="156"/>
      <c r="J188" s="134">
        <f>ROUND($I$188*$H$188,2)</f>
        <v>0</v>
      </c>
      <c r="K188" s="131"/>
      <c r="L188" s="24"/>
      <c r="M188" s="135"/>
      <c r="N188" s="136" t="s">
        <v>43</v>
      </c>
      <c r="Q188" s="137">
        <v>0</v>
      </c>
      <c r="R188" s="137">
        <f>$Q$188*$H$188</f>
        <v>0</v>
      </c>
      <c r="S188" s="137">
        <v>0</v>
      </c>
      <c r="T188" s="138">
        <f>$S$188*$H$188</f>
        <v>0</v>
      </c>
      <c r="AR188" s="89" t="s">
        <v>157</v>
      </c>
      <c r="AT188" s="89" t="s">
        <v>153</v>
      </c>
      <c r="AU188" s="89" t="s">
        <v>80</v>
      </c>
      <c r="AY188" s="10" t="s">
        <v>149</v>
      </c>
      <c r="BE188" s="139">
        <f>IF($N$188="základní",$J$188,0)</f>
        <v>0</v>
      </c>
      <c r="BF188" s="139">
        <f>IF($N$188="snížená",$J$188,0)</f>
        <v>0</v>
      </c>
      <c r="BG188" s="139">
        <f>IF($N$188="zákl. přenesená",$J$188,0)</f>
        <v>0</v>
      </c>
      <c r="BH188" s="139">
        <f>IF($N$188="sníž. přenesená",$J$188,0)</f>
        <v>0</v>
      </c>
      <c r="BI188" s="139">
        <f>IF($N$188="nulová",$J$188,0)</f>
        <v>0</v>
      </c>
      <c r="BJ188" s="89" t="s">
        <v>22</v>
      </c>
      <c r="BK188" s="139">
        <f>ROUND($I$188*$H$188,2)</f>
        <v>0</v>
      </c>
      <c r="BL188" s="89" t="s">
        <v>157</v>
      </c>
      <c r="BM188" s="89" t="s">
        <v>301</v>
      </c>
    </row>
    <row r="189" spans="2:47" s="10" customFormat="1" ht="16.5" customHeight="1">
      <c r="B189" s="24"/>
      <c r="D189" s="140" t="s">
        <v>158</v>
      </c>
      <c r="F189" s="141" t="s">
        <v>318</v>
      </c>
      <c r="L189" s="24"/>
      <c r="M189" s="50"/>
      <c r="T189" s="51"/>
      <c r="AT189" s="10" t="s">
        <v>158</v>
      </c>
      <c r="AU189" s="10" t="s">
        <v>80</v>
      </c>
    </row>
    <row r="190" spans="2:63" s="119" customFormat="1" ht="30.75" customHeight="1">
      <c r="B190" s="118"/>
      <c r="D190" s="120" t="s">
        <v>71</v>
      </c>
      <c r="E190" s="127" t="s">
        <v>319</v>
      </c>
      <c r="F190" s="127" t="s">
        <v>320</v>
      </c>
      <c r="J190" s="128">
        <f>$BK$190</f>
        <v>0</v>
      </c>
      <c r="L190" s="118"/>
      <c r="M190" s="123"/>
      <c r="P190" s="124">
        <f>SUM($P$191:$P$192)</f>
        <v>0</v>
      </c>
      <c r="R190" s="124">
        <f>SUM($R$191:$R$192)</f>
        <v>0</v>
      </c>
      <c r="T190" s="125">
        <f>SUM($T$191:$T$192)</f>
        <v>0</v>
      </c>
      <c r="AR190" s="120" t="s">
        <v>22</v>
      </c>
      <c r="AT190" s="120" t="s">
        <v>71</v>
      </c>
      <c r="AU190" s="120" t="s">
        <v>22</v>
      </c>
      <c r="AY190" s="120" t="s">
        <v>149</v>
      </c>
      <c r="BK190" s="126">
        <f>SUM($BK$191:$BK$192)</f>
        <v>0</v>
      </c>
    </row>
    <row r="191" spans="2:65" s="10" customFormat="1" ht="15.75" customHeight="1">
      <c r="B191" s="24"/>
      <c r="C191" s="129" t="s">
        <v>287</v>
      </c>
      <c r="D191" s="129" t="s">
        <v>153</v>
      </c>
      <c r="E191" s="130" t="s">
        <v>321</v>
      </c>
      <c r="F191" s="131" t="s">
        <v>322</v>
      </c>
      <c r="G191" s="132" t="s">
        <v>156</v>
      </c>
      <c r="H191" s="133">
        <v>10</v>
      </c>
      <c r="I191" s="156"/>
      <c r="J191" s="134">
        <f>ROUND($I$191*$H$191,2)</f>
        <v>0</v>
      </c>
      <c r="K191" s="131"/>
      <c r="L191" s="24"/>
      <c r="M191" s="135"/>
      <c r="N191" s="136" t="s">
        <v>43</v>
      </c>
      <c r="Q191" s="137">
        <v>0</v>
      </c>
      <c r="R191" s="137">
        <f>$Q$191*$H$191</f>
        <v>0</v>
      </c>
      <c r="S191" s="137">
        <v>0</v>
      </c>
      <c r="T191" s="138">
        <f>$S$191*$H$191</f>
        <v>0</v>
      </c>
      <c r="AR191" s="89" t="s">
        <v>157</v>
      </c>
      <c r="AT191" s="89" t="s">
        <v>153</v>
      </c>
      <c r="AU191" s="89" t="s">
        <v>80</v>
      </c>
      <c r="AY191" s="10" t="s">
        <v>149</v>
      </c>
      <c r="BE191" s="139">
        <f>IF($N$191="základní",$J$191,0)</f>
        <v>0</v>
      </c>
      <c r="BF191" s="139">
        <f>IF($N$191="snížená",$J$191,0)</f>
        <v>0</v>
      </c>
      <c r="BG191" s="139">
        <f>IF($N$191="zákl. přenesená",$J$191,0)</f>
        <v>0</v>
      </c>
      <c r="BH191" s="139">
        <f>IF($N$191="sníž. přenesená",$J$191,0)</f>
        <v>0</v>
      </c>
      <c r="BI191" s="139">
        <f>IF($N$191="nulová",$J$191,0)</f>
        <v>0</v>
      </c>
      <c r="BJ191" s="89" t="s">
        <v>22</v>
      </c>
      <c r="BK191" s="139">
        <f>ROUND($I$191*$H$191,2)</f>
        <v>0</v>
      </c>
      <c r="BL191" s="89" t="s">
        <v>157</v>
      </c>
      <c r="BM191" s="89" t="s">
        <v>194</v>
      </c>
    </row>
    <row r="192" spans="2:47" s="10" customFormat="1" ht="16.5" customHeight="1">
      <c r="B192" s="24"/>
      <c r="D192" s="140" t="s">
        <v>158</v>
      </c>
      <c r="F192" s="141" t="s">
        <v>322</v>
      </c>
      <c r="L192" s="24"/>
      <c r="M192" s="50"/>
      <c r="T192" s="51"/>
      <c r="AT192" s="10" t="s">
        <v>158</v>
      </c>
      <c r="AU192" s="10" t="s">
        <v>80</v>
      </c>
    </row>
    <row r="193" spans="2:63" s="119" customFormat="1" ht="37.5" customHeight="1">
      <c r="B193" s="118"/>
      <c r="D193" s="120" t="s">
        <v>71</v>
      </c>
      <c r="E193" s="121" t="s">
        <v>247</v>
      </c>
      <c r="F193" s="121" t="s">
        <v>323</v>
      </c>
      <c r="J193" s="122">
        <f>$BK$193</f>
        <v>0</v>
      </c>
      <c r="L193" s="118"/>
      <c r="M193" s="123"/>
      <c r="P193" s="124">
        <f>$P$194</f>
        <v>0</v>
      </c>
      <c r="R193" s="124">
        <f>$R$194</f>
        <v>0</v>
      </c>
      <c r="T193" s="125">
        <f>$T$194</f>
        <v>0</v>
      </c>
      <c r="AR193" s="120" t="s">
        <v>22</v>
      </c>
      <c r="AT193" s="120" t="s">
        <v>71</v>
      </c>
      <c r="AU193" s="120" t="s">
        <v>72</v>
      </c>
      <c r="AY193" s="120" t="s">
        <v>149</v>
      </c>
      <c r="BK193" s="126">
        <f>$BK$194</f>
        <v>0</v>
      </c>
    </row>
    <row r="194" spans="2:63" s="119" customFormat="1" ht="21" customHeight="1">
      <c r="B194" s="118"/>
      <c r="D194" s="120" t="s">
        <v>71</v>
      </c>
      <c r="E194" s="127" t="s">
        <v>324</v>
      </c>
      <c r="F194" s="127" t="s">
        <v>325</v>
      </c>
      <c r="J194" s="128">
        <f>$BK$194</f>
        <v>0</v>
      </c>
      <c r="L194" s="118"/>
      <c r="M194" s="123"/>
      <c r="P194" s="124">
        <f>SUM($P$195:$P$196)</f>
        <v>0</v>
      </c>
      <c r="R194" s="124">
        <f>SUM($R$195:$R$196)</f>
        <v>0</v>
      </c>
      <c r="T194" s="125">
        <f>SUM($T$195:$T$196)</f>
        <v>0</v>
      </c>
      <c r="AR194" s="120" t="s">
        <v>22</v>
      </c>
      <c r="AT194" s="120" t="s">
        <v>71</v>
      </c>
      <c r="AU194" s="120" t="s">
        <v>22</v>
      </c>
      <c r="AY194" s="120" t="s">
        <v>149</v>
      </c>
      <c r="BK194" s="126">
        <f>SUM($BK$195:$BK$196)</f>
        <v>0</v>
      </c>
    </row>
    <row r="195" spans="2:65" s="10" customFormat="1" ht="15.75" customHeight="1">
      <c r="B195" s="24"/>
      <c r="C195" s="129" t="s">
        <v>222</v>
      </c>
      <c r="D195" s="129" t="s">
        <v>153</v>
      </c>
      <c r="E195" s="130" t="s">
        <v>326</v>
      </c>
      <c r="F195" s="131" t="s">
        <v>327</v>
      </c>
      <c r="G195" s="132" t="s">
        <v>156</v>
      </c>
      <c r="H195" s="133">
        <v>30</v>
      </c>
      <c r="I195" s="156"/>
      <c r="J195" s="134">
        <f>ROUND($I$195*$H$195,2)</f>
        <v>0</v>
      </c>
      <c r="K195" s="131"/>
      <c r="L195" s="24"/>
      <c r="M195" s="135"/>
      <c r="N195" s="136" t="s">
        <v>43</v>
      </c>
      <c r="Q195" s="137">
        <v>0</v>
      </c>
      <c r="R195" s="137">
        <f>$Q$195*$H$195</f>
        <v>0</v>
      </c>
      <c r="S195" s="137">
        <v>0</v>
      </c>
      <c r="T195" s="138">
        <f>$S$195*$H$195</f>
        <v>0</v>
      </c>
      <c r="AR195" s="89" t="s">
        <v>157</v>
      </c>
      <c r="AT195" s="89" t="s">
        <v>153</v>
      </c>
      <c r="AU195" s="89" t="s">
        <v>80</v>
      </c>
      <c r="AY195" s="10" t="s">
        <v>149</v>
      </c>
      <c r="BE195" s="139">
        <f>IF($N$195="základní",$J$195,0)</f>
        <v>0</v>
      </c>
      <c r="BF195" s="139">
        <f>IF($N$195="snížená",$J$195,0)</f>
        <v>0</v>
      </c>
      <c r="BG195" s="139">
        <f>IF($N$195="zákl. přenesená",$J$195,0)</f>
        <v>0</v>
      </c>
      <c r="BH195" s="139">
        <f>IF($N$195="sníž. přenesená",$J$195,0)</f>
        <v>0</v>
      </c>
      <c r="BI195" s="139">
        <f>IF($N$195="nulová",$J$195,0)</f>
        <v>0</v>
      </c>
      <c r="BJ195" s="89" t="s">
        <v>22</v>
      </c>
      <c r="BK195" s="139">
        <f>ROUND($I$195*$H$195,2)</f>
        <v>0</v>
      </c>
      <c r="BL195" s="89" t="s">
        <v>157</v>
      </c>
      <c r="BM195" s="89" t="s">
        <v>175</v>
      </c>
    </row>
    <row r="196" spans="2:47" s="10" customFormat="1" ht="16.5" customHeight="1">
      <c r="B196" s="24"/>
      <c r="D196" s="140" t="s">
        <v>158</v>
      </c>
      <c r="F196" s="141" t="s">
        <v>327</v>
      </c>
      <c r="L196" s="24"/>
      <c r="M196" s="50"/>
      <c r="T196" s="51"/>
      <c r="AT196" s="10" t="s">
        <v>158</v>
      </c>
      <c r="AU196" s="10" t="s">
        <v>80</v>
      </c>
    </row>
    <row r="197" spans="2:63" s="119" customFormat="1" ht="37.5" customHeight="1">
      <c r="B197" s="118"/>
      <c r="D197" s="120" t="s">
        <v>71</v>
      </c>
      <c r="E197" s="121" t="s">
        <v>328</v>
      </c>
      <c r="F197" s="121" t="s">
        <v>329</v>
      </c>
      <c r="J197" s="122">
        <f>$BK$197</f>
        <v>0</v>
      </c>
      <c r="L197" s="118"/>
      <c r="M197" s="123"/>
      <c r="P197" s="124">
        <f>$P$198</f>
        <v>0</v>
      </c>
      <c r="R197" s="124">
        <f>$R$198</f>
        <v>0</v>
      </c>
      <c r="T197" s="125">
        <f>$T$198</f>
        <v>0</v>
      </c>
      <c r="AR197" s="120" t="s">
        <v>22</v>
      </c>
      <c r="AT197" s="120" t="s">
        <v>71</v>
      </c>
      <c r="AU197" s="120" t="s">
        <v>72</v>
      </c>
      <c r="AY197" s="120" t="s">
        <v>149</v>
      </c>
      <c r="BK197" s="126">
        <f>$BK$198</f>
        <v>0</v>
      </c>
    </row>
    <row r="198" spans="2:63" s="119" customFormat="1" ht="21" customHeight="1">
      <c r="B198" s="118"/>
      <c r="D198" s="120" t="s">
        <v>71</v>
      </c>
      <c r="E198" s="127" t="s">
        <v>330</v>
      </c>
      <c r="F198" s="127" t="s">
        <v>331</v>
      </c>
      <c r="J198" s="128">
        <f>$BK$198</f>
        <v>0</v>
      </c>
      <c r="L198" s="118"/>
      <c r="M198" s="123"/>
      <c r="P198" s="124">
        <f>SUM($P$199:$P$200)</f>
        <v>0</v>
      </c>
      <c r="R198" s="124">
        <f>SUM($R$199:$R$200)</f>
        <v>0</v>
      </c>
      <c r="T198" s="125">
        <f>SUM($T$199:$T$200)</f>
        <v>0</v>
      </c>
      <c r="AR198" s="120" t="s">
        <v>22</v>
      </c>
      <c r="AT198" s="120" t="s">
        <v>71</v>
      </c>
      <c r="AU198" s="120" t="s">
        <v>22</v>
      </c>
      <c r="AY198" s="120" t="s">
        <v>149</v>
      </c>
      <c r="BK198" s="126">
        <f>SUM($BK$199:$BK$200)</f>
        <v>0</v>
      </c>
    </row>
    <row r="199" spans="2:65" s="10" customFormat="1" ht="15.75" customHeight="1">
      <c r="B199" s="24"/>
      <c r="C199" s="129" t="s">
        <v>332</v>
      </c>
      <c r="D199" s="129" t="s">
        <v>153</v>
      </c>
      <c r="E199" s="130" t="s">
        <v>333</v>
      </c>
      <c r="F199" s="131" t="s">
        <v>334</v>
      </c>
      <c r="G199" s="132" t="s">
        <v>335</v>
      </c>
      <c r="H199" s="133">
        <v>1</v>
      </c>
      <c r="I199" s="156"/>
      <c r="J199" s="134">
        <f>ROUND($I$199*$H$199,2)</f>
        <v>0</v>
      </c>
      <c r="K199" s="131"/>
      <c r="L199" s="24"/>
      <c r="M199" s="135"/>
      <c r="N199" s="136" t="s">
        <v>43</v>
      </c>
      <c r="Q199" s="137">
        <v>0</v>
      </c>
      <c r="R199" s="137">
        <f>$Q$199*$H$199</f>
        <v>0</v>
      </c>
      <c r="S199" s="137">
        <v>0</v>
      </c>
      <c r="T199" s="138">
        <f>$S$199*$H$199</f>
        <v>0</v>
      </c>
      <c r="AR199" s="89" t="s">
        <v>157</v>
      </c>
      <c r="AT199" s="89" t="s">
        <v>153</v>
      </c>
      <c r="AU199" s="89" t="s">
        <v>80</v>
      </c>
      <c r="AY199" s="10" t="s">
        <v>149</v>
      </c>
      <c r="BE199" s="139">
        <f>IF($N$199="základní",$J$199,0)</f>
        <v>0</v>
      </c>
      <c r="BF199" s="139">
        <f>IF($N$199="snížená",$J$199,0)</f>
        <v>0</v>
      </c>
      <c r="BG199" s="139">
        <f>IF($N$199="zákl. přenesená",$J$199,0)</f>
        <v>0</v>
      </c>
      <c r="BH199" s="139">
        <f>IF($N$199="sníž. přenesená",$J$199,0)</f>
        <v>0</v>
      </c>
      <c r="BI199" s="139">
        <f>IF($N$199="nulová",$J$199,0)</f>
        <v>0</v>
      </c>
      <c r="BJ199" s="89" t="s">
        <v>22</v>
      </c>
      <c r="BK199" s="139">
        <f>ROUND($I$199*$H$199,2)</f>
        <v>0</v>
      </c>
      <c r="BL199" s="89" t="s">
        <v>157</v>
      </c>
      <c r="BM199" s="89" t="s">
        <v>179</v>
      </c>
    </row>
    <row r="200" spans="2:47" s="10" customFormat="1" ht="16.5" customHeight="1">
      <c r="B200" s="24"/>
      <c r="D200" s="140" t="s">
        <v>158</v>
      </c>
      <c r="F200" s="141" t="s">
        <v>334</v>
      </c>
      <c r="L200" s="24"/>
      <c r="M200" s="153"/>
      <c r="N200" s="154"/>
      <c r="O200" s="154"/>
      <c r="P200" s="154"/>
      <c r="Q200" s="154"/>
      <c r="R200" s="154"/>
      <c r="S200" s="154"/>
      <c r="T200" s="155"/>
      <c r="AT200" s="10" t="s">
        <v>158</v>
      </c>
      <c r="AU200" s="10" t="s">
        <v>80</v>
      </c>
    </row>
    <row r="201" spans="2:12" s="10" customFormat="1" ht="7.5" customHeight="1">
      <c r="B201" s="38"/>
      <c r="C201" s="39"/>
      <c r="D201" s="39"/>
      <c r="E201" s="39"/>
      <c r="F201" s="39"/>
      <c r="G201" s="39"/>
      <c r="H201" s="39"/>
      <c r="I201" s="39"/>
      <c r="J201" s="39"/>
      <c r="K201" s="39"/>
      <c r="L201" s="24"/>
    </row>
    <row r="344" s="8" customFormat="1" ht="14.25" customHeight="1"/>
  </sheetData>
  <sheetProtection password="DBBB" sheet="1"/>
  <autoFilter ref="C98:K98"/>
  <mergeCells count="12">
    <mergeCell ref="E47:H47"/>
    <mergeCell ref="E49:H49"/>
    <mergeCell ref="E51:H51"/>
    <mergeCell ref="E87:H87"/>
    <mergeCell ref="E89:H89"/>
    <mergeCell ref="E91:H91"/>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4"/>
  <sheetViews>
    <sheetView showGridLines="0" workbookViewId="0" topLeftCell="A1">
      <pane ySplit="1" topLeftCell="A81" activePane="bottomLeft" state="frozen"/>
      <selection pane="bottomLeft" activeCell="I134" sqref="I134"/>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95</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696</v>
      </c>
      <c r="F9" s="268"/>
      <c r="G9" s="268"/>
      <c r="H9" s="268"/>
      <c r="K9" s="91"/>
    </row>
    <row r="10" spans="2:11" s="10" customFormat="1" ht="15.75" customHeight="1">
      <c r="B10" s="24"/>
      <c r="D10" s="22" t="s">
        <v>108</v>
      </c>
      <c r="K10" s="27"/>
    </row>
    <row r="11" spans="2:11" s="10" customFormat="1" ht="37.5" customHeight="1">
      <c r="B11" s="24"/>
      <c r="E11" s="248" t="s">
        <v>698</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ROUND($J$96,2)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ROUND(SUM($BE$96:$BE$343),2)</f>
        <v>0</v>
      </c>
      <c r="I32" s="95">
        <v>0.21</v>
      </c>
      <c r="J32" s="94">
        <f>ROUND(SUM($BE$96:$BE$343)*$I$32,2)</f>
        <v>0</v>
      </c>
      <c r="K32" s="27"/>
    </row>
    <row r="33" spans="2:11" s="10" customFormat="1" ht="15" customHeight="1">
      <c r="B33" s="24"/>
      <c r="E33" s="30" t="s">
        <v>44</v>
      </c>
      <c r="F33" s="94">
        <f>ROUND(SUM($BF$96:$BF$343),2)</f>
        <v>0</v>
      </c>
      <c r="I33" s="95">
        <v>0.15</v>
      </c>
      <c r="J33" s="94">
        <f>ROUND(SUM($BF$96:$BF$343)*$I$33,2)</f>
        <v>0</v>
      </c>
      <c r="K33" s="27"/>
    </row>
    <row r="34" spans="2:11" s="10" customFormat="1" ht="15" customHeight="1" hidden="1">
      <c r="B34" s="24"/>
      <c r="E34" s="30" t="s">
        <v>45</v>
      </c>
      <c r="F34" s="94">
        <f>ROUND(SUM($BG$96:$BG$343),2)</f>
        <v>0</v>
      </c>
      <c r="I34" s="95">
        <v>0.21</v>
      </c>
      <c r="J34" s="94">
        <v>0</v>
      </c>
      <c r="K34" s="27"/>
    </row>
    <row r="35" spans="2:11" s="10" customFormat="1" ht="15" customHeight="1" hidden="1">
      <c r="B35" s="24"/>
      <c r="E35" s="30" t="s">
        <v>46</v>
      </c>
      <c r="F35" s="94">
        <f>ROUND(SUM($BH$96:$BH$343),2)</f>
        <v>0</v>
      </c>
      <c r="I35" s="95">
        <v>0.15</v>
      </c>
      <c r="J35" s="94">
        <v>0</v>
      </c>
      <c r="K35" s="27"/>
    </row>
    <row r="36" spans="2:11" s="10" customFormat="1" ht="15" customHeight="1" hidden="1">
      <c r="B36" s="24"/>
      <c r="E36" s="30" t="s">
        <v>47</v>
      </c>
      <c r="F36" s="94">
        <f>ROUND(SUM($BI$96:$BI$343),2)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696</v>
      </c>
      <c r="F49" s="249"/>
      <c r="G49" s="249"/>
      <c r="H49" s="249"/>
      <c r="K49" s="27"/>
    </row>
    <row r="50" spans="2:11" s="10" customFormat="1" ht="15" customHeight="1">
      <c r="B50" s="24"/>
      <c r="C50" s="22" t="s">
        <v>108</v>
      </c>
      <c r="K50" s="27"/>
    </row>
    <row r="51" spans="2:11" s="10" customFormat="1" ht="19.5" customHeight="1">
      <c r="B51" s="24"/>
      <c r="E51" s="248" t="str">
        <f>$E$11</f>
        <v>01 - přírodopis_stavební</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ROUND($J$96,2)</f>
        <v>0</v>
      </c>
      <c r="K60" s="27"/>
      <c r="AU60" s="10" t="s">
        <v>114</v>
      </c>
    </row>
    <row r="61" spans="2:11" s="65" customFormat="1" ht="25.5" customHeight="1">
      <c r="B61" s="101"/>
      <c r="D61" s="102" t="s">
        <v>115</v>
      </c>
      <c r="E61" s="102"/>
      <c r="F61" s="102"/>
      <c r="G61" s="102"/>
      <c r="H61" s="102"/>
      <c r="I61" s="102"/>
      <c r="J61" s="103">
        <f>ROUND($J$97,2)</f>
        <v>0</v>
      </c>
      <c r="K61" s="104"/>
    </row>
    <row r="62" spans="2:11" s="82" customFormat="1" ht="21" customHeight="1">
      <c r="B62" s="105"/>
      <c r="D62" s="106" t="s">
        <v>117</v>
      </c>
      <c r="E62" s="106"/>
      <c r="F62" s="106"/>
      <c r="G62" s="106"/>
      <c r="H62" s="106"/>
      <c r="I62" s="106"/>
      <c r="J62" s="107">
        <f>ROUND($J$98,2)</f>
        <v>0</v>
      </c>
      <c r="K62" s="108"/>
    </row>
    <row r="63" spans="2:11" s="82" customFormat="1" ht="21" customHeight="1">
      <c r="B63" s="105"/>
      <c r="D63" s="106" t="s">
        <v>337</v>
      </c>
      <c r="E63" s="106"/>
      <c r="F63" s="106"/>
      <c r="G63" s="106"/>
      <c r="H63" s="106"/>
      <c r="I63" s="106"/>
      <c r="J63" s="107">
        <f>ROUND($J$119,2)</f>
        <v>0</v>
      </c>
      <c r="K63" s="108"/>
    </row>
    <row r="64" spans="2:11" s="82" customFormat="1" ht="21" customHeight="1">
      <c r="B64" s="105"/>
      <c r="D64" s="106" t="s">
        <v>119</v>
      </c>
      <c r="E64" s="106"/>
      <c r="F64" s="106"/>
      <c r="G64" s="106"/>
      <c r="H64" s="106"/>
      <c r="I64" s="106"/>
      <c r="J64" s="107">
        <f>ROUND($J$151,2)</f>
        <v>0</v>
      </c>
      <c r="K64" s="108"/>
    </row>
    <row r="65" spans="2:11" s="82" customFormat="1" ht="21" customHeight="1">
      <c r="B65" s="105"/>
      <c r="D65" s="106" t="s">
        <v>120</v>
      </c>
      <c r="E65" s="106"/>
      <c r="F65" s="106"/>
      <c r="G65" s="106"/>
      <c r="H65" s="106"/>
      <c r="I65" s="106"/>
      <c r="J65" s="107">
        <f>ROUND($J$169,2)</f>
        <v>0</v>
      </c>
      <c r="K65" s="108"/>
    </row>
    <row r="66" spans="2:11" s="65" customFormat="1" ht="25.5" customHeight="1">
      <c r="B66" s="101"/>
      <c r="D66" s="102" t="s">
        <v>121</v>
      </c>
      <c r="E66" s="102"/>
      <c r="F66" s="102"/>
      <c r="G66" s="102"/>
      <c r="H66" s="102"/>
      <c r="I66" s="102"/>
      <c r="J66" s="103">
        <f>ROUND($J$172,2)</f>
        <v>0</v>
      </c>
      <c r="K66" s="104"/>
    </row>
    <row r="67" spans="2:11" s="82" customFormat="1" ht="21" customHeight="1">
      <c r="B67" s="105"/>
      <c r="D67" s="106" t="s">
        <v>338</v>
      </c>
      <c r="E67" s="106"/>
      <c r="F67" s="106"/>
      <c r="G67" s="106"/>
      <c r="H67" s="106"/>
      <c r="I67" s="106"/>
      <c r="J67" s="107">
        <f>ROUND($J$173,2)</f>
        <v>0</v>
      </c>
      <c r="K67" s="108"/>
    </row>
    <row r="68" spans="2:11" s="82" customFormat="1" ht="21" customHeight="1">
      <c r="B68" s="105"/>
      <c r="D68" s="106" t="s">
        <v>339</v>
      </c>
      <c r="E68" s="106"/>
      <c r="F68" s="106"/>
      <c r="G68" s="106"/>
      <c r="H68" s="106"/>
      <c r="I68" s="106"/>
      <c r="J68" s="107">
        <f>ROUND($J$187,2)</f>
        <v>0</v>
      </c>
      <c r="K68" s="108"/>
    </row>
    <row r="69" spans="2:11" s="82" customFormat="1" ht="21" customHeight="1">
      <c r="B69" s="105"/>
      <c r="D69" s="106" t="s">
        <v>340</v>
      </c>
      <c r="E69" s="106"/>
      <c r="F69" s="106"/>
      <c r="G69" s="106"/>
      <c r="H69" s="106"/>
      <c r="I69" s="106"/>
      <c r="J69" s="107">
        <f>ROUND($J$223,2)</f>
        <v>0</v>
      </c>
      <c r="K69" s="108"/>
    </row>
    <row r="70" spans="2:11" s="82" customFormat="1" ht="21" customHeight="1">
      <c r="B70" s="105"/>
      <c r="D70" s="106" t="s">
        <v>127</v>
      </c>
      <c r="E70" s="106"/>
      <c r="F70" s="106"/>
      <c r="G70" s="106"/>
      <c r="H70" s="106"/>
      <c r="I70" s="106"/>
      <c r="J70" s="107">
        <f>ROUND($J$248,2)</f>
        <v>0</v>
      </c>
      <c r="K70" s="108"/>
    </row>
    <row r="71" spans="2:11" s="65" customFormat="1" ht="25.5" customHeight="1">
      <c r="B71" s="101"/>
      <c r="D71" s="102" t="s">
        <v>341</v>
      </c>
      <c r="E71" s="102"/>
      <c r="F71" s="102"/>
      <c r="G71" s="102"/>
      <c r="H71" s="102"/>
      <c r="I71" s="102"/>
      <c r="J71" s="103">
        <f>ROUND($J$266,2)</f>
        <v>0</v>
      </c>
      <c r="K71" s="104"/>
    </row>
    <row r="72" spans="2:11" s="82" customFormat="1" ht="21" customHeight="1">
      <c r="B72" s="105"/>
      <c r="D72" s="106" t="s">
        <v>342</v>
      </c>
      <c r="E72" s="106"/>
      <c r="F72" s="106"/>
      <c r="G72" s="106"/>
      <c r="H72" s="106"/>
      <c r="I72" s="106"/>
      <c r="J72" s="107">
        <f>ROUND($J$267,2)</f>
        <v>0</v>
      </c>
      <c r="K72" s="108"/>
    </row>
    <row r="73" spans="2:11" s="82" customFormat="1" ht="21" customHeight="1">
      <c r="B73" s="105"/>
      <c r="D73" s="106" t="s">
        <v>343</v>
      </c>
      <c r="E73" s="106"/>
      <c r="F73" s="106"/>
      <c r="G73" s="106"/>
      <c r="H73" s="106"/>
      <c r="I73" s="106"/>
      <c r="J73" s="107">
        <f>ROUND($J$314,2)</f>
        <v>0</v>
      </c>
      <c r="K73" s="108"/>
    </row>
    <row r="74" spans="2:11" s="82" customFormat="1" ht="21" customHeight="1">
      <c r="B74" s="105"/>
      <c r="D74" s="106" t="s">
        <v>344</v>
      </c>
      <c r="E74" s="106"/>
      <c r="F74" s="106"/>
      <c r="G74" s="106"/>
      <c r="H74" s="106"/>
      <c r="I74" s="106"/>
      <c r="J74" s="107">
        <f>ROUND($J$335,2)</f>
        <v>0</v>
      </c>
      <c r="K74" s="108"/>
    </row>
    <row r="75" spans="2:11" s="10" customFormat="1" ht="22.5" customHeight="1">
      <c r="B75" s="24"/>
      <c r="K75" s="27"/>
    </row>
    <row r="76" spans="2:11" s="10" customFormat="1" ht="7.5" customHeight="1">
      <c r="B76" s="38"/>
      <c r="C76" s="39"/>
      <c r="D76" s="39"/>
      <c r="E76" s="39"/>
      <c r="F76" s="39"/>
      <c r="G76" s="39"/>
      <c r="H76" s="39"/>
      <c r="I76" s="39"/>
      <c r="J76" s="39"/>
      <c r="K76" s="40"/>
    </row>
    <row r="80" spans="2:12" s="10" customFormat="1" ht="7.5" customHeight="1">
      <c r="B80" s="41"/>
      <c r="C80" s="42"/>
      <c r="D80" s="42"/>
      <c r="E80" s="42"/>
      <c r="F80" s="42"/>
      <c r="G80" s="42"/>
      <c r="H80" s="42"/>
      <c r="I80" s="42"/>
      <c r="J80" s="42"/>
      <c r="K80" s="42"/>
      <c r="L80" s="24"/>
    </row>
    <row r="81" spans="2:12" s="10" customFormat="1" ht="37.5" customHeight="1">
      <c r="B81" s="24"/>
      <c r="C81" s="15" t="s">
        <v>132</v>
      </c>
      <c r="L81" s="24"/>
    </row>
    <row r="82" spans="2:12" s="10" customFormat="1" ht="7.5" customHeight="1">
      <c r="B82" s="24"/>
      <c r="L82" s="24"/>
    </row>
    <row r="83" spans="2:12" s="10" customFormat="1" ht="15" customHeight="1">
      <c r="B83" s="24"/>
      <c r="C83" s="22" t="s">
        <v>17</v>
      </c>
      <c r="L83" s="24"/>
    </row>
    <row r="84" spans="2:12" s="10" customFormat="1" ht="16.5" customHeight="1">
      <c r="B84" s="24"/>
      <c r="E84" s="267" t="str">
        <f>$E$7</f>
        <v>ZŠ Březová, Děčín_3_Stavební</v>
      </c>
      <c r="F84" s="249"/>
      <c r="G84" s="249"/>
      <c r="H84" s="249"/>
      <c r="L84" s="24"/>
    </row>
    <row r="85" spans="2:12" s="8" customFormat="1" ht="15.75" customHeight="1">
      <c r="B85" s="14"/>
      <c r="C85" s="22" t="s">
        <v>106</v>
      </c>
      <c r="L85" s="14"/>
    </row>
    <row r="86" spans="2:12" s="10" customFormat="1" ht="16.5" customHeight="1">
      <c r="B86" s="24"/>
      <c r="E86" s="267" t="s">
        <v>696</v>
      </c>
      <c r="F86" s="249"/>
      <c r="G86" s="249"/>
      <c r="H86" s="249"/>
      <c r="L86" s="24"/>
    </row>
    <row r="87" spans="2:12" s="10" customFormat="1" ht="15" customHeight="1">
      <c r="B87" s="24"/>
      <c r="C87" s="22" t="s">
        <v>108</v>
      </c>
      <c r="L87" s="24"/>
    </row>
    <row r="88" spans="2:12" s="10" customFormat="1" ht="19.5" customHeight="1">
      <c r="B88" s="24"/>
      <c r="E88" s="248" t="str">
        <f>$E$11</f>
        <v>01 - přírodopis_stavební</v>
      </c>
      <c r="F88" s="249"/>
      <c r="G88" s="249"/>
      <c r="H88" s="249"/>
      <c r="L88" s="24"/>
    </row>
    <row r="89" spans="2:12" s="10" customFormat="1" ht="7.5" customHeight="1">
      <c r="B89" s="24"/>
      <c r="L89" s="24"/>
    </row>
    <row r="90" spans="2:12" s="10" customFormat="1" ht="18.75" customHeight="1">
      <c r="B90" s="24"/>
      <c r="C90" s="22" t="s">
        <v>23</v>
      </c>
      <c r="F90" s="20" t="str">
        <f>$F$14</f>
        <v>Děčín</v>
      </c>
      <c r="I90" s="22" t="s">
        <v>25</v>
      </c>
      <c r="J90" s="47" t="str">
        <f>IF($J$14="","",$J$14)</f>
        <v>27.01.2020</v>
      </c>
      <c r="L90" s="24"/>
    </row>
    <row r="91" spans="2:12" s="10" customFormat="1" ht="7.5" customHeight="1">
      <c r="B91" s="24"/>
      <c r="L91" s="24"/>
    </row>
    <row r="92" spans="2:12" s="10" customFormat="1" ht="15.75" customHeight="1">
      <c r="B92" s="24"/>
      <c r="C92" s="22" t="s">
        <v>29</v>
      </c>
      <c r="F92" s="20" t="str">
        <f>$E$17</f>
        <v xml:space="preserve"> </v>
      </c>
      <c r="I92" s="22" t="s">
        <v>35</v>
      </c>
      <c r="J92" s="20" t="str">
        <f>$E$23</f>
        <v xml:space="preserve"> </v>
      </c>
      <c r="L92" s="24"/>
    </row>
    <row r="93" spans="2:12" s="10" customFormat="1" ht="15" customHeight="1">
      <c r="B93" s="24"/>
      <c r="C93" s="22" t="s">
        <v>33</v>
      </c>
      <c r="F93" s="20" t="str">
        <f>IF($E$20="","",$E$20)</f>
        <v/>
      </c>
      <c r="L93" s="24"/>
    </row>
    <row r="94" spans="2:12" s="10" customFormat="1" ht="11.25" customHeight="1">
      <c r="B94" s="24"/>
      <c r="L94" s="24"/>
    </row>
    <row r="95" spans="2:20" s="113" customFormat="1" ht="30" customHeight="1">
      <c r="B95" s="109"/>
      <c r="C95" s="110" t="s">
        <v>133</v>
      </c>
      <c r="D95" s="111" t="s">
        <v>57</v>
      </c>
      <c r="E95" s="111" t="s">
        <v>53</v>
      </c>
      <c r="F95" s="111" t="s">
        <v>134</v>
      </c>
      <c r="G95" s="111" t="s">
        <v>135</v>
      </c>
      <c r="H95" s="111" t="s">
        <v>136</v>
      </c>
      <c r="I95" s="111" t="s">
        <v>137</v>
      </c>
      <c r="J95" s="111" t="s">
        <v>138</v>
      </c>
      <c r="K95" s="112" t="s">
        <v>139</v>
      </c>
      <c r="L95" s="109"/>
      <c r="M95" s="53" t="s">
        <v>140</v>
      </c>
      <c r="N95" s="54" t="s">
        <v>42</v>
      </c>
      <c r="O95" s="54" t="s">
        <v>141</v>
      </c>
      <c r="P95" s="54" t="s">
        <v>142</v>
      </c>
      <c r="Q95" s="54" t="s">
        <v>143</v>
      </c>
      <c r="R95" s="54" t="s">
        <v>144</v>
      </c>
      <c r="S95" s="54" t="s">
        <v>145</v>
      </c>
      <c r="T95" s="55" t="s">
        <v>146</v>
      </c>
    </row>
    <row r="96" spans="2:63" s="10" customFormat="1" ht="30" customHeight="1">
      <c r="B96" s="24"/>
      <c r="C96" s="58" t="s">
        <v>113</v>
      </c>
      <c r="J96" s="114">
        <f>$BK$96</f>
        <v>0</v>
      </c>
      <c r="L96" s="24"/>
      <c r="M96" s="57"/>
      <c r="N96" s="48"/>
      <c r="O96" s="48"/>
      <c r="P96" s="115">
        <f>$P$97+$P$172+$P$266</f>
        <v>0</v>
      </c>
      <c r="Q96" s="48"/>
      <c r="R96" s="115">
        <f>$R$97+$R$172+$R$266</f>
        <v>1.89209</v>
      </c>
      <c r="S96" s="48"/>
      <c r="T96" s="116">
        <f>$T$97+$T$172+$T$266</f>
        <v>2.35156</v>
      </c>
      <c r="AT96" s="10" t="s">
        <v>71</v>
      </c>
      <c r="AU96" s="10" t="s">
        <v>114</v>
      </c>
      <c r="BK96" s="117">
        <f>$BK$97+$BK$172+$BK$266</f>
        <v>0</v>
      </c>
    </row>
    <row r="97" spans="2:63" s="119" customFormat="1" ht="37.5" customHeight="1">
      <c r="B97" s="118"/>
      <c r="D97" s="120" t="s">
        <v>71</v>
      </c>
      <c r="E97" s="121" t="s">
        <v>147</v>
      </c>
      <c r="F97" s="121" t="s">
        <v>148</v>
      </c>
      <c r="J97" s="122">
        <f>$BK$97</f>
        <v>0</v>
      </c>
      <c r="L97" s="118"/>
      <c r="M97" s="123"/>
      <c r="P97" s="124">
        <f>$P$98+$P$119+$P$151+$P$169</f>
        <v>0</v>
      </c>
      <c r="R97" s="124">
        <f>$R$98+$R$119+$R$151+$R$169</f>
        <v>0.76668</v>
      </c>
      <c r="T97" s="125">
        <f>$T$98+$T$119+$T$151+$T$169</f>
        <v>1.557</v>
      </c>
      <c r="AR97" s="120" t="s">
        <v>22</v>
      </c>
      <c r="AT97" s="120" t="s">
        <v>71</v>
      </c>
      <c r="AU97" s="120" t="s">
        <v>72</v>
      </c>
      <c r="AY97" s="120" t="s">
        <v>149</v>
      </c>
      <c r="BK97" s="126">
        <f>$BK$98+$BK$119+$BK$151+$BK$169</f>
        <v>0</v>
      </c>
    </row>
    <row r="98" spans="2:63" s="119" customFormat="1" ht="21" customHeight="1">
      <c r="B98" s="118"/>
      <c r="D98" s="120" t="s">
        <v>71</v>
      </c>
      <c r="E98" s="127" t="s">
        <v>159</v>
      </c>
      <c r="F98" s="127" t="s">
        <v>160</v>
      </c>
      <c r="J98" s="128">
        <f>$BK$98</f>
        <v>0</v>
      </c>
      <c r="L98" s="118"/>
      <c r="M98" s="123"/>
      <c r="P98" s="124">
        <f>SUM($P$99:$P$118)</f>
        <v>0</v>
      </c>
      <c r="R98" s="124">
        <f>SUM($R$99:$R$118)</f>
        <v>0.7521100000000001</v>
      </c>
      <c r="T98" s="125">
        <f>SUM($T$99:$T$118)</f>
        <v>0</v>
      </c>
      <c r="AR98" s="120" t="s">
        <v>22</v>
      </c>
      <c r="AT98" s="120" t="s">
        <v>71</v>
      </c>
      <c r="AU98" s="120" t="s">
        <v>22</v>
      </c>
      <c r="AY98" s="120" t="s">
        <v>149</v>
      </c>
      <c r="BK98" s="126">
        <f>SUM($BK$99:$BK$118)</f>
        <v>0</v>
      </c>
    </row>
    <row r="99" spans="2:65" s="10" customFormat="1" ht="15.75" customHeight="1">
      <c r="B99" s="24"/>
      <c r="C99" s="129" t="s">
        <v>22</v>
      </c>
      <c r="D99" s="129" t="s">
        <v>153</v>
      </c>
      <c r="E99" s="130" t="s">
        <v>345</v>
      </c>
      <c r="F99" s="131" t="s">
        <v>346</v>
      </c>
      <c r="G99" s="132" t="s">
        <v>156</v>
      </c>
      <c r="H99" s="133">
        <v>2</v>
      </c>
      <c r="I99" s="156"/>
      <c r="J99" s="134">
        <f>ROUND($I$99*$H$99,2)</f>
        <v>0</v>
      </c>
      <c r="K99" s="131"/>
      <c r="L99" s="24"/>
      <c r="M99" s="135"/>
      <c r="N99" s="136" t="s">
        <v>43</v>
      </c>
      <c r="Q99" s="137">
        <v>0</v>
      </c>
      <c r="R99" s="137">
        <f>$Q$99*$H$99</f>
        <v>0</v>
      </c>
      <c r="S99" s="137">
        <v>0</v>
      </c>
      <c r="T99" s="138">
        <f>$S$99*$H$99</f>
        <v>0</v>
      </c>
      <c r="AR99" s="89" t="s">
        <v>157</v>
      </c>
      <c r="AT99" s="89" t="s">
        <v>153</v>
      </c>
      <c r="AU99" s="89" t="s">
        <v>80</v>
      </c>
      <c r="AY99" s="10" t="s">
        <v>149</v>
      </c>
      <c r="BE99" s="139">
        <f>IF($N$99="základní",$J$99,0)</f>
        <v>0</v>
      </c>
      <c r="BF99" s="139">
        <f>IF($N$99="snížená",$J$99,0)</f>
        <v>0</v>
      </c>
      <c r="BG99" s="139">
        <f>IF($N$99="zákl. přenesená",$J$99,0)</f>
        <v>0</v>
      </c>
      <c r="BH99" s="139">
        <f>IF($N$99="sníž. přenesená",$J$99,0)</f>
        <v>0</v>
      </c>
      <c r="BI99" s="139">
        <f>IF($N$99="nulová",$J$99,0)</f>
        <v>0</v>
      </c>
      <c r="BJ99" s="89" t="s">
        <v>22</v>
      </c>
      <c r="BK99" s="139">
        <f>ROUND($I$99*$H$99,2)</f>
        <v>0</v>
      </c>
      <c r="BL99" s="89" t="s">
        <v>157</v>
      </c>
      <c r="BM99" s="89" t="s">
        <v>22</v>
      </c>
    </row>
    <row r="100" spans="2:47" s="10" customFormat="1" ht="16.5" customHeight="1">
      <c r="B100" s="24"/>
      <c r="D100" s="140" t="s">
        <v>158</v>
      </c>
      <c r="F100" s="141" t="s">
        <v>346</v>
      </c>
      <c r="L100" s="24"/>
      <c r="M100" s="50"/>
      <c r="T100" s="51"/>
      <c r="AT100" s="10" t="s">
        <v>158</v>
      </c>
      <c r="AU100" s="10" t="s">
        <v>80</v>
      </c>
    </row>
    <row r="101" spans="2:65" s="10" customFormat="1" ht="15.75" customHeight="1">
      <c r="B101" s="24"/>
      <c r="C101" s="129" t="s">
        <v>80</v>
      </c>
      <c r="D101" s="129" t="s">
        <v>153</v>
      </c>
      <c r="E101" s="130" t="s">
        <v>350</v>
      </c>
      <c r="F101" s="131" t="s">
        <v>351</v>
      </c>
      <c r="G101" s="132" t="s">
        <v>156</v>
      </c>
      <c r="H101" s="133">
        <v>2</v>
      </c>
      <c r="I101" s="156"/>
      <c r="J101" s="134">
        <f>ROUND($I$101*$H$101,2)</f>
        <v>0</v>
      </c>
      <c r="K101" s="131"/>
      <c r="L101" s="24"/>
      <c r="M101" s="135"/>
      <c r="N101" s="136" t="s">
        <v>43</v>
      </c>
      <c r="Q101" s="137">
        <v>0.04153</v>
      </c>
      <c r="R101" s="137">
        <f>$Q$101*$H$101</f>
        <v>0.08306</v>
      </c>
      <c r="S101" s="137">
        <v>0</v>
      </c>
      <c r="T101" s="138">
        <f>$S$101*$H$101</f>
        <v>0</v>
      </c>
      <c r="AR101" s="89" t="s">
        <v>157</v>
      </c>
      <c r="AT101" s="89" t="s">
        <v>153</v>
      </c>
      <c r="AU101" s="89" t="s">
        <v>80</v>
      </c>
      <c r="AY101" s="10" t="s">
        <v>149</v>
      </c>
      <c r="BE101" s="139">
        <f>IF($N$101="základní",$J$101,0)</f>
        <v>0</v>
      </c>
      <c r="BF101" s="139">
        <f>IF($N$101="snížená",$J$101,0)</f>
        <v>0</v>
      </c>
      <c r="BG101" s="139">
        <f>IF($N$101="zákl. přenesená",$J$101,0)</f>
        <v>0</v>
      </c>
      <c r="BH101" s="139">
        <f>IF($N$101="sníž. přenesená",$J$101,0)</f>
        <v>0</v>
      </c>
      <c r="BI101" s="139">
        <f>IF($N$101="nulová",$J$101,0)</f>
        <v>0</v>
      </c>
      <c r="BJ101" s="89" t="s">
        <v>22</v>
      </c>
      <c r="BK101" s="139">
        <f>ROUND($I$101*$H$101,2)</f>
        <v>0</v>
      </c>
      <c r="BL101" s="89" t="s">
        <v>157</v>
      </c>
      <c r="BM101" s="89" t="s">
        <v>80</v>
      </c>
    </row>
    <row r="102" spans="2:47" s="10" customFormat="1" ht="16.5" customHeight="1">
      <c r="B102" s="24"/>
      <c r="D102" s="140" t="s">
        <v>158</v>
      </c>
      <c r="F102" s="141" t="s">
        <v>352</v>
      </c>
      <c r="L102" s="24"/>
      <c r="M102" s="50"/>
      <c r="T102" s="51"/>
      <c r="AT102" s="10" t="s">
        <v>158</v>
      </c>
      <c r="AU102" s="10" t="s">
        <v>80</v>
      </c>
    </row>
    <row r="103" spans="2:65" s="10" customFormat="1" ht="15.75" customHeight="1">
      <c r="B103" s="24"/>
      <c r="C103" s="129" t="s">
        <v>150</v>
      </c>
      <c r="D103" s="129" t="s">
        <v>153</v>
      </c>
      <c r="E103" s="130" t="s">
        <v>353</v>
      </c>
      <c r="F103" s="131" t="s">
        <v>354</v>
      </c>
      <c r="G103" s="132" t="s">
        <v>156</v>
      </c>
      <c r="H103" s="133">
        <v>5</v>
      </c>
      <c r="I103" s="156"/>
      <c r="J103" s="134">
        <f>ROUND($I$103*$H$103,2)</f>
        <v>0</v>
      </c>
      <c r="K103" s="131"/>
      <c r="L103" s="24"/>
      <c r="M103" s="135"/>
      <c r="N103" s="136" t="s">
        <v>43</v>
      </c>
      <c r="Q103" s="137">
        <v>0.04</v>
      </c>
      <c r="R103" s="137">
        <f>$Q$103*$H$103</f>
        <v>0.2</v>
      </c>
      <c r="S103" s="137">
        <v>0</v>
      </c>
      <c r="T103" s="138">
        <f>$S$103*$H$103</f>
        <v>0</v>
      </c>
      <c r="AR103" s="89" t="s">
        <v>157</v>
      </c>
      <c r="AT103" s="89" t="s">
        <v>153</v>
      </c>
      <c r="AU103" s="89" t="s">
        <v>80</v>
      </c>
      <c r="AY103" s="10" t="s">
        <v>149</v>
      </c>
      <c r="BE103" s="139">
        <f>IF($N$103="základní",$J$103,0)</f>
        <v>0</v>
      </c>
      <c r="BF103" s="139">
        <f>IF($N$103="snížená",$J$103,0)</f>
        <v>0</v>
      </c>
      <c r="BG103" s="139">
        <f>IF($N$103="zákl. přenesená",$J$103,0)</f>
        <v>0</v>
      </c>
      <c r="BH103" s="139">
        <f>IF($N$103="sníž. přenesená",$J$103,0)</f>
        <v>0</v>
      </c>
      <c r="BI103" s="139">
        <f>IF($N$103="nulová",$J$103,0)</f>
        <v>0</v>
      </c>
      <c r="BJ103" s="89" t="s">
        <v>22</v>
      </c>
      <c r="BK103" s="139">
        <f>ROUND($I$103*$H$103,2)</f>
        <v>0</v>
      </c>
      <c r="BL103" s="89" t="s">
        <v>157</v>
      </c>
      <c r="BM103" s="89" t="s">
        <v>150</v>
      </c>
    </row>
    <row r="104" spans="2:47" s="10" customFormat="1" ht="16.5" customHeight="1">
      <c r="B104" s="24"/>
      <c r="D104" s="140" t="s">
        <v>158</v>
      </c>
      <c r="F104" s="141" t="s">
        <v>355</v>
      </c>
      <c r="L104" s="24"/>
      <c r="M104" s="50"/>
      <c r="T104" s="51"/>
      <c r="AT104" s="10" t="s">
        <v>158</v>
      </c>
      <c r="AU104" s="10" t="s">
        <v>80</v>
      </c>
    </row>
    <row r="105" spans="2:47" s="10" customFormat="1" ht="30.75" customHeight="1">
      <c r="B105" s="24"/>
      <c r="D105" s="151" t="s">
        <v>348</v>
      </c>
      <c r="F105" s="152" t="s">
        <v>349</v>
      </c>
      <c r="L105" s="24"/>
      <c r="M105" s="50"/>
      <c r="T105" s="51"/>
      <c r="AT105" s="10" t="s">
        <v>348</v>
      </c>
      <c r="AU105" s="10" t="s">
        <v>80</v>
      </c>
    </row>
    <row r="106" spans="2:65" s="10" customFormat="1" ht="15.75" customHeight="1">
      <c r="B106" s="24"/>
      <c r="C106" s="129" t="s">
        <v>157</v>
      </c>
      <c r="D106" s="129" t="s">
        <v>153</v>
      </c>
      <c r="E106" s="130" t="s">
        <v>356</v>
      </c>
      <c r="F106" s="131" t="s">
        <v>357</v>
      </c>
      <c r="G106" s="132" t="s">
        <v>156</v>
      </c>
      <c r="H106" s="133">
        <v>5</v>
      </c>
      <c r="I106" s="156"/>
      <c r="J106" s="134">
        <f>ROUND($I$106*$H$106,2)</f>
        <v>0</v>
      </c>
      <c r="K106" s="131"/>
      <c r="L106" s="24"/>
      <c r="M106" s="135"/>
      <c r="N106" s="136" t="s">
        <v>43</v>
      </c>
      <c r="Q106" s="137">
        <v>0.04153</v>
      </c>
      <c r="R106" s="137">
        <f>$Q$106*$H$106</f>
        <v>0.20765</v>
      </c>
      <c r="S106" s="137">
        <v>0</v>
      </c>
      <c r="T106" s="138">
        <f>$S$106*$H$106</f>
        <v>0</v>
      </c>
      <c r="AR106" s="89" t="s">
        <v>157</v>
      </c>
      <c r="AT106" s="89" t="s">
        <v>153</v>
      </c>
      <c r="AU106" s="89" t="s">
        <v>80</v>
      </c>
      <c r="AY106" s="10" t="s">
        <v>149</v>
      </c>
      <c r="BE106" s="139">
        <f>IF($N$106="základní",$J$106,0)</f>
        <v>0</v>
      </c>
      <c r="BF106" s="139">
        <f>IF($N$106="snížená",$J$106,0)</f>
        <v>0</v>
      </c>
      <c r="BG106" s="139">
        <f>IF($N$106="zákl. přenesená",$J$106,0)</f>
        <v>0</v>
      </c>
      <c r="BH106" s="139">
        <f>IF($N$106="sníž. přenesená",$J$106,0)</f>
        <v>0</v>
      </c>
      <c r="BI106" s="139">
        <f>IF($N$106="nulová",$J$106,0)</f>
        <v>0</v>
      </c>
      <c r="BJ106" s="89" t="s">
        <v>22</v>
      </c>
      <c r="BK106" s="139">
        <f>ROUND($I$106*$H$106,2)</f>
        <v>0</v>
      </c>
      <c r="BL106" s="89" t="s">
        <v>157</v>
      </c>
      <c r="BM106" s="89" t="s">
        <v>157</v>
      </c>
    </row>
    <row r="107" spans="2:47" s="10" customFormat="1" ht="16.5" customHeight="1">
      <c r="B107" s="24"/>
      <c r="D107" s="140" t="s">
        <v>158</v>
      </c>
      <c r="F107" s="141" t="s">
        <v>358</v>
      </c>
      <c r="L107" s="24"/>
      <c r="M107" s="50"/>
      <c r="T107" s="51"/>
      <c r="AT107" s="10" t="s">
        <v>158</v>
      </c>
      <c r="AU107" s="10" t="s">
        <v>80</v>
      </c>
    </row>
    <row r="108" spans="2:65" s="10" customFormat="1" ht="15.75" customHeight="1">
      <c r="B108" s="24"/>
      <c r="C108" s="129" t="s">
        <v>172</v>
      </c>
      <c r="D108" s="129" t="s">
        <v>153</v>
      </c>
      <c r="E108" s="130" t="s">
        <v>359</v>
      </c>
      <c r="F108" s="131" t="s">
        <v>360</v>
      </c>
      <c r="G108" s="132" t="s">
        <v>205</v>
      </c>
      <c r="H108" s="133">
        <v>1</v>
      </c>
      <c r="I108" s="156"/>
      <c r="J108" s="134">
        <f>ROUND($I$108*$H$108,2)</f>
        <v>0</v>
      </c>
      <c r="K108" s="131"/>
      <c r="L108" s="24"/>
      <c r="M108" s="135"/>
      <c r="N108" s="136" t="s">
        <v>43</v>
      </c>
      <c r="Q108" s="137">
        <v>0.147</v>
      </c>
      <c r="R108" s="137">
        <f>$Q$108*$H$108</f>
        <v>0.147</v>
      </c>
      <c r="S108" s="137">
        <v>0</v>
      </c>
      <c r="T108" s="138">
        <f>$S$108*$H$108</f>
        <v>0</v>
      </c>
      <c r="AR108" s="89" t="s">
        <v>157</v>
      </c>
      <c r="AT108" s="89" t="s">
        <v>153</v>
      </c>
      <c r="AU108" s="89" t="s">
        <v>80</v>
      </c>
      <c r="AY108" s="10" t="s">
        <v>149</v>
      </c>
      <c r="BE108" s="139">
        <f>IF($N$108="základní",$J$108,0)</f>
        <v>0</v>
      </c>
      <c r="BF108" s="139">
        <f>IF($N$108="snížená",$J$108,0)</f>
        <v>0</v>
      </c>
      <c r="BG108" s="139">
        <f>IF($N$108="zákl. přenesená",$J$108,0)</f>
        <v>0</v>
      </c>
      <c r="BH108" s="139">
        <f>IF($N$108="sníž. přenesená",$J$108,0)</f>
        <v>0</v>
      </c>
      <c r="BI108" s="139">
        <f>IF($N$108="nulová",$J$108,0)</f>
        <v>0</v>
      </c>
      <c r="BJ108" s="89" t="s">
        <v>22</v>
      </c>
      <c r="BK108" s="139">
        <f>ROUND($I$108*$H$108,2)</f>
        <v>0</v>
      </c>
      <c r="BL108" s="89" t="s">
        <v>157</v>
      </c>
      <c r="BM108" s="89" t="s">
        <v>172</v>
      </c>
    </row>
    <row r="109" spans="2:47" s="10" customFormat="1" ht="16.5" customHeight="1">
      <c r="B109" s="24"/>
      <c r="D109" s="140" t="s">
        <v>158</v>
      </c>
      <c r="F109" s="141" t="s">
        <v>361</v>
      </c>
      <c r="L109" s="24"/>
      <c r="M109" s="50"/>
      <c r="T109" s="51"/>
      <c r="AT109" s="10" t="s">
        <v>158</v>
      </c>
      <c r="AU109" s="10" t="s">
        <v>80</v>
      </c>
    </row>
    <row r="110" spans="2:65" s="10" customFormat="1" ht="15.75" customHeight="1">
      <c r="B110" s="24"/>
      <c r="C110" s="129" t="s">
        <v>159</v>
      </c>
      <c r="D110" s="129" t="s">
        <v>153</v>
      </c>
      <c r="E110" s="130" t="s">
        <v>362</v>
      </c>
      <c r="F110" s="131" t="s">
        <v>363</v>
      </c>
      <c r="G110" s="132" t="s">
        <v>156</v>
      </c>
      <c r="H110" s="133">
        <v>80</v>
      </c>
      <c r="I110" s="156"/>
      <c r="J110" s="134">
        <f>ROUND($I$110*$H$110,2)</f>
        <v>0</v>
      </c>
      <c r="K110" s="131"/>
      <c r="L110" s="24"/>
      <c r="M110" s="135"/>
      <c r="N110" s="136" t="s">
        <v>43</v>
      </c>
      <c r="Q110" s="137">
        <v>0.00012</v>
      </c>
      <c r="R110" s="137">
        <f>$Q$110*$H$110</f>
        <v>0.009600000000000001</v>
      </c>
      <c r="S110" s="137">
        <v>0</v>
      </c>
      <c r="T110" s="138">
        <f>$S$110*$H$110</f>
        <v>0</v>
      </c>
      <c r="AR110" s="89" t="s">
        <v>157</v>
      </c>
      <c r="AT110" s="89" t="s">
        <v>153</v>
      </c>
      <c r="AU110" s="89" t="s">
        <v>80</v>
      </c>
      <c r="AY110" s="10" t="s">
        <v>149</v>
      </c>
      <c r="BE110" s="139">
        <f>IF($N$110="základní",$J$110,0)</f>
        <v>0</v>
      </c>
      <c r="BF110" s="139">
        <f>IF($N$110="snížená",$J$110,0)</f>
        <v>0</v>
      </c>
      <c r="BG110" s="139">
        <f>IF($N$110="zákl. přenesená",$J$110,0)</f>
        <v>0</v>
      </c>
      <c r="BH110" s="139">
        <f>IF($N$110="sníž. přenesená",$J$110,0)</f>
        <v>0</v>
      </c>
      <c r="BI110" s="139">
        <f>IF($N$110="nulová",$J$110,0)</f>
        <v>0</v>
      </c>
      <c r="BJ110" s="89" t="s">
        <v>22</v>
      </c>
      <c r="BK110" s="139">
        <f>ROUND($I$110*$H$110,2)</f>
        <v>0</v>
      </c>
      <c r="BL110" s="89" t="s">
        <v>157</v>
      </c>
      <c r="BM110" s="89" t="s">
        <v>159</v>
      </c>
    </row>
    <row r="111" spans="2:47" s="10" customFormat="1" ht="16.5" customHeight="1">
      <c r="B111" s="24"/>
      <c r="D111" s="140" t="s">
        <v>158</v>
      </c>
      <c r="F111" s="141" t="s">
        <v>364</v>
      </c>
      <c r="L111" s="24"/>
      <c r="M111" s="50"/>
      <c r="T111" s="51"/>
      <c r="AT111" s="10" t="s">
        <v>158</v>
      </c>
      <c r="AU111" s="10" t="s">
        <v>80</v>
      </c>
    </row>
    <row r="112" spans="2:47" s="10" customFormat="1" ht="44.25" customHeight="1">
      <c r="B112" s="24"/>
      <c r="D112" s="151" t="s">
        <v>348</v>
      </c>
      <c r="F112" s="152" t="s">
        <v>365</v>
      </c>
      <c r="L112" s="24"/>
      <c r="M112" s="50"/>
      <c r="T112" s="51"/>
      <c r="AT112" s="10" t="s">
        <v>348</v>
      </c>
      <c r="AU112" s="10" t="s">
        <v>80</v>
      </c>
    </row>
    <row r="113" spans="2:65" s="10" customFormat="1" ht="15.75" customHeight="1">
      <c r="B113" s="24"/>
      <c r="C113" s="129" t="s">
        <v>182</v>
      </c>
      <c r="D113" s="129" t="s">
        <v>153</v>
      </c>
      <c r="E113" s="130" t="s">
        <v>366</v>
      </c>
      <c r="F113" s="131" t="s">
        <v>367</v>
      </c>
      <c r="G113" s="132" t="s">
        <v>156</v>
      </c>
      <c r="H113" s="133">
        <v>20</v>
      </c>
      <c r="I113" s="156"/>
      <c r="J113" s="134">
        <f>ROUND($I$113*$H$113,2)</f>
        <v>0</v>
      </c>
      <c r="K113" s="131"/>
      <c r="L113" s="24"/>
      <c r="M113" s="135"/>
      <c r="N113" s="136" t="s">
        <v>43</v>
      </c>
      <c r="Q113" s="137">
        <v>0.00024</v>
      </c>
      <c r="R113" s="137">
        <f>$Q$113*$H$113</f>
        <v>0.0048000000000000004</v>
      </c>
      <c r="S113" s="137">
        <v>0</v>
      </c>
      <c r="T113" s="138">
        <f>$S$113*$H$113</f>
        <v>0</v>
      </c>
      <c r="AR113" s="89" t="s">
        <v>157</v>
      </c>
      <c r="AT113" s="89" t="s">
        <v>153</v>
      </c>
      <c r="AU113" s="89" t="s">
        <v>80</v>
      </c>
      <c r="AY113" s="10" t="s">
        <v>149</v>
      </c>
      <c r="BE113" s="139">
        <f>IF($N$113="základní",$J$113,0)</f>
        <v>0</v>
      </c>
      <c r="BF113" s="139">
        <f>IF($N$113="snížená",$J$113,0)</f>
        <v>0</v>
      </c>
      <c r="BG113" s="139">
        <f>IF($N$113="zákl. přenesená",$J$113,0)</f>
        <v>0</v>
      </c>
      <c r="BH113" s="139">
        <f>IF($N$113="sníž. přenesená",$J$113,0)</f>
        <v>0</v>
      </c>
      <c r="BI113" s="139">
        <f>IF($N$113="nulová",$J$113,0)</f>
        <v>0</v>
      </c>
      <c r="BJ113" s="89" t="s">
        <v>22</v>
      </c>
      <c r="BK113" s="139">
        <f>ROUND($I$113*$H$113,2)</f>
        <v>0</v>
      </c>
      <c r="BL113" s="89" t="s">
        <v>157</v>
      </c>
      <c r="BM113" s="89" t="s">
        <v>182</v>
      </c>
    </row>
    <row r="114" spans="2:47" s="10" customFormat="1" ht="16.5" customHeight="1">
      <c r="B114" s="24"/>
      <c r="D114" s="140" t="s">
        <v>158</v>
      </c>
      <c r="F114" s="141" t="s">
        <v>368</v>
      </c>
      <c r="L114" s="24"/>
      <c r="M114" s="50"/>
      <c r="T114" s="51"/>
      <c r="AT114" s="10" t="s">
        <v>158</v>
      </c>
      <c r="AU114" s="10" t="s">
        <v>80</v>
      </c>
    </row>
    <row r="115" spans="2:47" s="10" customFormat="1" ht="44.25" customHeight="1">
      <c r="B115" s="24"/>
      <c r="D115" s="151" t="s">
        <v>348</v>
      </c>
      <c r="F115" s="152" t="s">
        <v>365</v>
      </c>
      <c r="L115" s="24"/>
      <c r="M115" s="50"/>
      <c r="T115" s="51"/>
      <c r="AT115" s="10" t="s">
        <v>348</v>
      </c>
      <c r="AU115" s="10" t="s">
        <v>80</v>
      </c>
    </row>
    <row r="116" spans="2:65" s="10" customFormat="1" ht="15.75" customHeight="1">
      <c r="B116" s="24"/>
      <c r="C116" s="129" t="s">
        <v>164</v>
      </c>
      <c r="D116" s="129" t="s">
        <v>153</v>
      </c>
      <c r="E116" s="130" t="s">
        <v>369</v>
      </c>
      <c r="F116" s="131" t="s">
        <v>370</v>
      </c>
      <c r="G116" s="132" t="s">
        <v>205</v>
      </c>
      <c r="H116" s="133">
        <v>50</v>
      </c>
      <c r="I116" s="156"/>
      <c r="J116" s="134">
        <f>ROUND($I$116*$H$116,2)</f>
        <v>0</v>
      </c>
      <c r="K116" s="131"/>
      <c r="L116" s="24"/>
      <c r="M116" s="135"/>
      <c r="N116" s="136" t="s">
        <v>43</v>
      </c>
      <c r="Q116" s="137">
        <v>0.002</v>
      </c>
      <c r="R116" s="137">
        <f>$Q$116*$H$116</f>
        <v>0.1</v>
      </c>
      <c r="S116" s="137">
        <v>0</v>
      </c>
      <c r="T116" s="138">
        <f>$S$116*$H$116</f>
        <v>0</v>
      </c>
      <c r="AR116" s="89" t="s">
        <v>157</v>
      </c>
      <c r="AT116" s="89" t="s">
        <v>153</v>
      </c>
      <c r="AU116" s="89" t="s">
        <v>80</v>
      </c>
      <c r="AY116" s="10" t="s">
        <v>149</v>
      </c>
      <c r="BE116" s="139">
        <f>IF($N$116="základní",$J$116,0)</f>
        <v>0</v>
      </c>
      <c r="BF116" s="139">
        <f>IF($N$116="snížená",$J$116,0)</f>
        <v>0</v>
      </c>
      <c r="BG116" s="139">
        <f>IF($N$116="zákl. přenesená",$J$116,0)</f>
        <v>0</v>
      </c>
      <c r="BH116" s="139">
        <f>IF($N$116="sníž. přenesená",$J$116,0)</f>
        <v>0</v>
      </c>
      <c r="BI116" s="139">
        <f>IF($N$116="nulová",$J$116,0)</f>
        <v>0</v>
      </c>
      <c r="BJ116" s="89" t="s">
        <v>22</v>
      </c>
      <c r="BK116" s="139">
        <f>ROUND($I$116*$H$116,2)</f>
        <v>0</v>
      </c>
      <c r="BL116" s="89" t="s">
        <v>157</v>
      </c>
      <c r="BM116" s="89" t="s">
        <v>164</v>
      </c>
    </row>
    <row r="117" spans="2:47" s="10" customFormat="1" ht="27" customHeight="1">
      <c r="B117" s="24"/>
      <c r="D117" s="140" t="s">
        <v>158</v>
      </c>
      <c r="F117" s="141" t="s">
        <v>371</v>
      </c>
      <c r="L117" s="24"/>
      <c r="M117" s="50"/>
      <c r="T117" s="51"/>
      <c r="AT117" s="10" t="s">
        <v>158</v>
      </c>
      <c r="AU117" s="10" t="s">
        <v>80</v>
      </c>
    </row>
    <row r="118" spans="2:47" s="10" customFormat="1" ht="57.75" customHeight="1">
      <c r="B118" s="24"/>
      <c r="D118" s="151" t="s">
        <v>348</v>
      </c>
      <c r="F118" s="152" t="s">
        <v>372</v>
      </c>
      <c r="L118" s="24"/>
      <c r="M118" s="50"/>
      <c r="T118" s="51"/>
      <c r="AT118" s="10" t="s">
        <v>348</v>
      </c>
      <c r="AU118" s="10" t="s">
        <v>80</v>
      </c>
    </row>
    <row r="119" spans="2:63" s="119" customFormat="1" ht="30.75" customHeight="1">
      <c r="B119" s="118"/>
      <c r="D119" s="120" t="s">
        <v>71</v>
      </c>
      <c r="E119" s="127" t="s">
        <v>167</v>
      </c>
      <c r="F119" s="127" t="s">
        <v>373</v>
      </c>
      <c r="J119" s="128">
        <f>$BK$119</f>
        <v>0</v>
      </c>
      <c r="L119" s="118"/>
      <c r="M119" s="123"/>
      <c r="P119" s="124">
        <f>SUM($P$120:$P$150)</f>
        <v>0</v>
      </c>
      <c r="R119" s="124">
        <f>SUM($R$120:$R$150)</f>
        <v>0.014570000000000001</v>
      </c>
      <c r="T119" s="125">
        <f>SUM($T$120:$T$150)</f>
        <v>1.557</v>
      </c>
      <c r="AR119" s="120" t="s">
        <v>22</v>
      </c>
      <c r="AT119" s="120" t="s">
        <v>71</v>
      </c>
      <c r="AU119" s="120" t="s">
        <v>22</v>
      </c>
      <c r="AY119" s="120" t="s">
        <v>149</v>
      </c>
      <c r="BK119" s="126">
        <f>SUM($BK$120:$BK$150)</f>
        <v>0</v>
      </c>
    </row>
    <row r="120" spans="2:65" s="10" customFormat="1" ht="15.75" customHeight="1">
      <c r="B120" s="24"/>
      <c r="C120" s="129" t="s">
        <v>167</v>
      </c>
      <c r="D120" s="129" t="s">
        <v>153</v>
      </c>
      <c r="E120" s="130" t="s">
        <v>699</v>
      </c>
      <c r="F120" s="131" t="s">
        <v>700</v>
      </c>
      <c r="G120" s="132" t="s">
        <v>156</v>
      </c>
      <c r="H120" s="133">
        <v>20</v>
      </c>
      <c r="I120" s="156"/>
      <c r="J120" s="134">
        <f>ROUND($I$120*$H$120,2)</f>
        <v>0</v>
      </c>
      <c r="K120" s="131"/>
      <c r="L120" s="24"/>
      <c r="M120" s="135"/>
      <c r="N120" s="136" t="s">
        <v>43</v>
      </c>
      <c r="Q120" s="137">
        <v>1E-05</v>
      </c>
      <c r="R120" s="137">
        <f>$Q$120*$H$120</f>
        <v>0.0002</v>
      </c>
      <c r="S120" s="137">
        <v>0</v>
      </c>
      <c r="T120" s="138">
        <f>$S$120*$H$120</f>
        <v>0</v>
      </c>
      <c r="AR120" s="89" t="s">
        <v>157</v>
      </c>
      <c r="AT120" s="89" t="s">
        <v>153</v>
      </c>
      <c r="AU120" s="89" t="s">
        <v>80</v>
      </c>
      <c r="AY120" s="10" t="s">
        <v>149</v>
      </c>
      <c r="BE120" s="139">
        <f>IF($N$120="základní",$J$120,0)</f>
        <v>0</v>
      </c>
      <c r="BF120" s="139">
        <f>IF($N$120="snížená",$J$120,0)</f>
        <v>0</v>
      </c>
      <c r="BG120" s="139">
        <f>IF($N$120="zákl. přenesená",$J$120,0)</f>
        <v>0</v>
      </c>
      <c r="BH120" s="139">
        <f>IF($N$120="sníž. přenesená",$J$120,0)</f>
        <v>0</v>
      </c>
      <c r="BI120" s="139">
        <f>IF($N$120="nulová",$J$120,0)</f>
        <v>0</v>
      </c>
      <c r="BJ120" s="89" t="s">
        <v>22</v>
      </c>
      <c r="BK120" s="139">
        <f>ROUND($I$120*$H$120,2)</f>
        <v>0</v>
      </c>
      <c r="BL120" s="89" t="s">
        <v>157</v>
      </c>
      <c r="BM120" s="89" t="s">
        <v>167</v>
      </c>
    </row>
    <row r="121" spans="2:47" s="10" customFormat="1" ht="27" customHeight="1">
      <c r="B121" s="24"/>
      <c r="D121" s="140" t="s">
        <v>158</v>
      </c>
      <c r="F121" s="141" t="s">
        <v>701</v>
      </c>
      <c r="L121" s="24"/>
      <c r="M121" s="50"/>
      <c r="T121" s="51"/>
      <c r="AT121" s="10" t="s">
        <v>158</v>
      </c>
      <c r="AU121" s="10" t="s">
        <v>80</v>
      </c>
    </row>
    <row r="122" spans="2:47" s="10" customFormat="1" ht="192.75" customHeight="1">
      <c r="B122" s="24"/>
      <c r="D122" s="151" t="s">
        <v>348</v>
      </c>
      <c r="F122" s="152" t="s">
        <v>377</v>
      </c>
      <c r="L122" s="24"/>
      <c r="M122" s="50"/>
      <c r="T122" s="51"/>
      <c r="AT122" s="10" t="s">
        <v>348</v>
      </c>
      <c r="AU122" s="10" t="s">
        <v>80</v>
      </c>
    </row>
    <row r="123" spans="2:65" s="10" customFormat="1" ht="15.75" customHeight="1">
      <c r="B123" s="24"/>
      <c r="C123" s="129" t="s">
        <v>27</v>
      </c>
      <c r="D123" s="129" t="s">
        <v>153</v>
      </c>
      <c r="E123" s="130" t="s">
        <v>378</v>
      </c>
      <c r="F123" s="131" t="s">
        <v>379</v>
      </c>
      <c r="G123" s="132" t="s">
        <v>156</v>
      </c>
      <c r="H123" s="133">
        <v>3</v>
      </c>
      <c r="I123" s="156"/>
      <c r="J123" s="134">
        <f>ROUND($I$123*$H$123,2)</f>
        <v>0</v>
      </c>
      <c r="K123" s="131"/>
      <c r="L123" s="24"/>
      <c r="M123" s="135"/>
      <c r="N123" s="136" t="s">
        <v>43</v>
      </c>
      <c r="Q123" s="137">
        <v>1E-05</v>
      </c>
      <c r="R123" s="137">
        <f>$Q$123*$H$123</f>
        <v>3.0000000000000004E-05</v>
      </c>
      <c r="S123" s="137">
        <v>0</v>
      </c>
      <c r="T123" s="138">
        <f>$S$123*$H$123</f>
        <v>0</v>
      </c>
      <c r="AR123" s="89" t="s">
        <v>157</v>
      </c>
      <c r="AT123" s="89" t="s">
        <v>153</v>
      </c>
      <c r="AU123" s="89" t="s">
        <v>80</v>
      </c>
      <c r="AY123" s="10" t="s">
        <v>149</v>
      </c>
      <c r="BE123" s="139">
        <f>IF($N$123="základní",$J$123,0)</f>
        <v>0</v>
      </c>
      <c r="BF123" s="139">
        <f>IF($N$123="snížená",$J$123,0)</f>
        <v>0</v>
      </c>
      <c r="BG123" s="139">
        <f>IF($N$123="zákl. přenesená",$J$123,0)</f>
        <v>0</v>
      </c>
      <c r="BH123" s="139">
        <f>IF($N$123="sníž. přenesená",$J$123,0)</f>
        <v>0</v>
      </c>
      <c r="BI123" s="139">
        <f>IF($N$123="nulová",$J$123,0)</f>
        <v>0</v>
      </c>
      <c r="BJ123" s="89" t="s">
        <v>22</v>
      </c>
      <c r="BK123" s="139">
        <f>ROUND($I$123*$H$123,2)</f>
        <v>0</v>
      </c>
      <c r="BL123" s="89" t="s">
        <v>157</v>
      </c>
      <c r="BM123" s="89" t="s">
        <v>27</v>
      </c>
    </row>
    <row r="124" spans="2:47" s="10" customFormat="1" ht="16.5" customHeight="1">
      <c r="B124" s="24"/>
      <c r="D124" s="140" t="s">
        <v>158</v>
      </c>
      <c r="F124" s="141" t="s">
        <v>380</v>
      </c>
      <c r="L124" s="24"/>
      <c r="M124" s="50"/>
      <c r="T124" s="51"/>
      <c r="AT124" s="10" t="s">
        <v>158</v>
      </c>
      <c r="AU124" s="10" t="s">
        <v>80</v>
      </c>
    </row>
    <row r="125" spans="2:47" s="10" customFormat="1" ht="192.75" customHeight="1">
      <c r="B125" s="24"/>
      <c r="D125" s="151" t="s">
        <v>348</v>
      </c>
      <c r="F125" s="152" t="s">
        <v>377</v>
      </c>
      <c r="L125" s="24"/>
      <c r="M125" s="50"/>
      <c r="T125" s="51"/>
      <c r="AT125" s="10" t="s">
        <v>348</v>
      </c>
      <c r="AU125" s="10" t="s">
        <v>80</v>
      </c>
    </row>
    <row r="126" spans="2:65" s="10" customFormat="1" ht="15.75" customHeight="1">
      <c r="B126" s="24"/>
      <c r="C126" s="129" t="s">
        <v>197</v>
      </c>
      <c r="D126" s="129" t="s">
        <v>153</v>
      </c>
      <c r="E126" s="130" t="s">
        <v>381</v>
      </c>
      <c r="F126" s="131" t="s">
        <v>382</v>
      </c>
      <c r="G126" s="132" t="s">
        <v>156</v>
      </c>
      <c r="H126" s="133">
        <v>80</v>
      </c>
      <c r="I126" s="156"/>
      <c r="J126" s="134">
        <f>ROUND($I$126*$H$126,2)</f>
        <v>0</v>
      </c>
      <c r="K126" s="131"/>
      <c r="L126" s="24"/>
      <c r="M126" s="135"/>
      <c r="N126" s="136" t="s">
        <v>43</v>
      </c>
      <c r="Q126" s="137">
        <v>0</v>
      </c>
      <c r="R126" s="137">
        <f>$Q$126*$H$126</f>
        <v>0</v>
      </c>
      <c r="S126" s="137">
        <v>0</v>
      </c>
      <c r="T126" s="138">
        <f>$S$126*$H$126</f>
        <v>0</v>
      </c>
      <c r="AR126" s="89" t="s">
        <v>157</v>
      </c>
      <c r="AT126" s="89" t="s">
        <v>153</v>
      </c>
      <c r="AU126" s="89" t="s">
        <v>80</v>
      </c>
      <c r="AY126" s="10" t="s">
        <v>149</v>
      </c>
      <c r="BE126" s="139">
        <f>IF($N$126="základní",$J$126,0)</f>
        <v>0</v>
      </c>
      <c r="BF126" s="139">
        <f>IF($N$126="snížená",$J$126,0)</f>
        <v>0</v>
      </c>
      <c r="BG126" s="139">
        <f>IF($N$126="zákl. přenesená",$J$126,0)</f>
        <v>0</v>
      </c>
      <c r="BH126" s="139">
        <f>IF($N$126="sníž. přenesená",$J$126,0)</f>
        <v>0</v>
      </c>
      <c r="BI126" s="139">
        <f>IF($N$126="nulová",$J$126,0)</f>
        <v>0</v>
      </c>
      <c r="BJ126" s="89" t="s">
        <v>22</v>
      </c>
      <c r="BK126" s="139">
        <f>ROUND($I$126*$H$126,2)</f>
        <v>0</v>
      </c>
      <c r="BL126" s="89" t="s">
        <v>157</v>
      </c>
      <c r="BM126" s="89" t="s">
        <v>197</v>
      </c>
    </row>
    <row r="127" spans="2:47" s="10" customFormat="1" ht="16.5" customHeight="1">
      <c r="B127" s="24"/>
      <c r="D127" s="140" t="s">
        <v>158</v>
      </c>
      <c r="F127" s="141" t="s">
        <v>383</v>
      </c>
      <c r="L127" s="24"/>
      <c r="M127" s="50"/>
      <c r="T127" s="51"/>
      <c r="AT127" s="10" t="s">
        <v>158</v>
      </c>
      <c r="AU127" s="10" t="s">
        <v>80</v>
      </c>
    </row>
    <row r="128" spans="2:47" s="10" customFormat="1" ht="192.75" customHeight="1">
      <c r="B128" s="24"/>
      <c r="D128" s="151" t="s">
        <v>348</v>
      </c>
      <c r="F128" s="152" t="s">
        <v>377</v>
      </c>
      <c r="L128" s="24"/>
      <c r="M128" s="50"/>
      <c r="T128" s="51"/>
      <c r="AT128" s="10" t="s">
        <v>348</v>
      </c>
      <c r="AU128" s="10" t="s">
        <v>80</v>
      </c>
    </row>
    <row r="129" spans="2:65" s="10" customFormat="1" ht="15.75" customHeight="1">
      <c r="B129" s="24"/>
      <c r="C129" s="129" t="s">
        <v>206</v>
      </c>
      <c r="D129" s="129" t="s">
        <v>153</v>
      </c>
      <c r="E129" s="130" t="s">
        <v>384</v>
      </c>
      <c r="F129" s="131" t="s">
        <v>385</v>
      </c>
      <c r="G129" s="132" t="s">
        <v>156</v>
      </c>
      <c r="H129" s="133">
        <v>80</v>
      </c>
      <c r="I129" s="156"/>
      <c r="J129" s="134">
        <f>ROUND($I$129*$H$129,2)</f>
        <v>0</v>
      </c>
      <c r="K129" s="131"/>
      <c r="L129" s="24"/>
      <c r="M129" s="135"/>
      <c r="N129" s="136" t="s">
        <v>43</v>
      </c>
      <c r="Q129" s="137">
        <v>1E-05</v>
      </c>
      <c r="R129" s="137">
        <f>$Q$129*$H$129</f>
        <v>0.0008</v>
      </c>
      <c r="S129" s="137">
        <v>0</v>
      </c>
      <c r="T129" s="138">
        <f>$S$129*$H$129</f>
        <v>0</v>
      </c>
      <c r="AR129" s="89" t="s">
        <v>157</v>
      </c>
      <c r="AT129" s="89" t="s">
        <v>153</v>
      </c>
      <c r="AU129" s="89" t="s">
        <v>80</v>
      </c>
      <c r="AY129" s="10" t="s">
        <v>149</v>
      </c>
      <c r="BE129" s="139">
        <f>IF($N$129="základní",$J$129,0)</f>
        <v>0</v>
      </c>
      <c r="BF129" s="139">
        <f>IF($N$129="snížená",$J$129,0)</f>
        <v>0</v>
      </c>
      <c r="BG129" s="139">
        <f>IF($N$129="zákl. přenesená",$J$129,0)</f>
        <v>0</v>
      </c>
      <c r="BH129" s="139">
        <f>IF($N$129="sníž. přenesená",$J$129,0)</f>
        <v>0</v>
      </c>
      <c r="BI129" s="139">
        <f>IF($N$129="nulová",$J$129,0)</f>
        <v>0</v>
      </c>
      <c r="BJ129" s="89" t="s">
        <v>22</v>
      </c>
      <c r="BK129" s="139">
        <f>ROUND($I$129*$H$129,2)</f>
        <v>0</v>
      </c>
      <c r="BL129" s="89" t="s">
        <v>157</v>
      </c>
      <c r="BM129" s="89" t="s">
        <v>206</v>
      </c>
    </row>
    <row r="130" spans="2:47" s="10" customFormat="1" ht="16.5" customHeight="1">
      <c r="B130" s="24"/>
      <c r="D130" s="140" t="s">
        <v>158</v>
      </c>
      <c r="F130" s="141" t="s">
        <v>386</v>
      </c>
      <c r="L130" s="24"/>
      <c r="M130" s="50"/>
      <c r="T130" s="51"/>
      <c r="AT130" s="10" t="s">
        <v>158</v>
      </c>
      <c r="AU130" s="10" t="s">
        <v>80</v>
      </c>
    </row>
    <row r="131" spans="2:47" s="10" customFormat="1" ht="192.75" customHeight="1">
      <c r="B131" s="24"/>
      <c r="D131" s="151" t="s">
        <v>348</v>
      </c>
      <c r="F131" s="152" t="s">
        <v>377</v>
      </c>
      <c r="L131" s="24"/>
      <c r="M131" s="50"/>
      <c r="T131" s="51"/>
      <c r="AT131" s="10" t="s">
        <v>348</v>
      </c>
      <c r="AU131" s="10" t="s">
        <v>80</v>
      </c>
    </row>
    <row r="132" spans="2:65" s="10" customFormat="1" ht="15.75" customHeight="1">
      <c r="B132" s="24"/>
      <c r="C132" s="129" t="s">
        <v>211</v>
      </c>
      <c r="D132" s="129" t="s">
        <v>153</v>
      </c>
      <c r="E132" s="130" t="s">
        <v>387</v>
      </c>
      <c r="F132" s="131" t="s">
        <v>388</v>
      </c>
      <c r="G132" s="132" t="s">
        <v>156</v>
      </c>
      <c r="H132" s="133">
        <v>80</v>
      </c>
      <c r="I132" s="156"/>
      <c r="J132" s="134">
        <f>ROUND($I$132*$H$132,2)</f>
        <v>0</v>
      </c>
      <c r="K132" s="131"/>
      <c r="L132" s="24"/>
      <c r="M132" s="135"/>
      <c r="N132" s="136" t="s">
        <v>43</v>
      </c>
      <c r="Q132" s="137">
        <v>0</v>
      </c>
      <c r="R132" s="137">
        <f>$Q$132*$H$132</f>
        <v>0</v>
      </c>
      <c r="S132" s="137">
        <v>0</v>
      </c>
      <c r="T132" s="138">
        <f>$S$132*$H$132</f>
        <v>0</v>
      </c>
      <c r="AR132" s="89" t="s">
        <v>157</v>
      </c>
      <c r="AT132" s="89" t="s">
        <v>153</v>
      </c>
      <c r="AU132" s="89" t="s">
        <v>80</v>
      </c>
      <c r="AY132" s="10" t="s">
        <v>149</v>
      </c>
      <c r="BE132" s="139">
        <f>IF($N$132="základní",$J$132,0)</f>
        <v>0</v>
      </c>
      <c r="BF132" s="139">
        <f>IF($N$132="snížená",$J$132,0)</f>
        <v>0</v>
      </c>
      <c r="BG132" s="139">
        <f>IF($N$132="zákl. přenesená",$J$132,0)</f>
        <v>0</v>
      </c>
      <c r="BH132" s="139">
        <f>IF($N$132="sníž. přenesená",$J$132,0)</f>
        <v>0</v>
      </c>
      <c r="BI132" s="139">
        <f>IF($N$132="nulová",$J$132,0)</f>
        <v>0</v>
      </c>
      <c r="BJ132" s="89" t="s">
        <v>22</v>
      </c>
      <c r="BK132" s="139">
        <f>ROUND($I$132*$H$132,2)</f>
        <v>0</v>
      </c>
      <c r="BL132" s="89" t="s">
        <v>157</v>
      </c>
      <c r="BM132" s="89" t="s">
        <v>211</v>
      </c>
    </row>
    <row r="133" spans="2:47" s="10" customFormat="1" ht="16.5" customHeight="1">
      <c r="B133" s="24"/>
      <c r="D133" s="140" t="s">
        <v>158</v>
      </c>
      <c r="F133" s="141" t="s">
        <v>389</v>
      </c>
      <c r="L133" s="24"/>
      <c r="M133" s="50"/>
      <c r="T133" s="51"/>
      <c r="AT133" s="10" t="s">
        <v>158</v>
      </c>
      <c r="AU133" s="10" t="s">
        <v>80</v>
      </c>
    </row>
    <row r="134" spans="2:47" s="10" customFormat="1" ht="192.75" customHeight="1">
      <c r="B134" s="24"/>
      <c r="D134" s="151" t="s">
        <v>348</v>
      </c>
      <c r="F134" s="152" t="s">
        <v>377</v>
      </c>
      <c r="L134" s="24"/>
      <c r="M134" s="50"/>
      <c r="T134" s="51"/>
      <c r="AT134" s="10" t="s">
        <v>348</v>
      </c>
      <c r="AU134" s="10" t="s">
        <v>80</v>
      </c>
    </row>
    <row r="135" spans="2:65" s="10" customFormat="1" ht="15.75" customHeight="1">
      <c r="B135" s="24"/>
      <c r="C135" s="129" t="s">
        <v>207</v>
      </c>
      <c r="D135" s="129" t="s">
        <v>153</v>
      </c>
      <c r="E135" s="130" t="s">
        <v>390</v>
      </c>
      <c r="F135" s="131" t="s">
        <v>391</v>
      </c>
      <c r="G135" s="132" t="s">
        <v>291</v>
      </c>
      <c r="H135" s="133">
        <v>100</v>
      </c>
      <c r="I135" s="156"/>
      <c r="J135" s="134">
        <f>ROUND($I$135*$H$135,2)</f>
        <v>0</v>
      </c>
      <c r="K135" s="131"/>
      <c r="L135" s="24"/>
      <c r="M135" s="135"/>
      <c r="N135" s="136" t="s">
        <v>43</v>
      </c>
      <c r="Q135" s="137">
        <v>0</v>
      </c>
      <c r="R135" s="137">
        <f>$Q$135*$H$135</f>
        <v>0</v>
      </c>
      <c r="S135" s="137">
        <v>0.002</v>
      </c>
      <c r="T135" s="138">
        <f>$S$135*$H$135</f>
        <v>0.2</v>
      </c>
      <c r="AR135" s="89" t="s">
        <v>157</v>
      </c>
      <c r="AT135" s="89" t="s">
        <v>153</v>
      </c>
      <c r="AU135" s="89" t="s">
        <v>80</v>
      </c>
      <c r="AY135" s="10" t="s">
        <v>149</v>
      </c>
      <c r="BE135" s="139">
        <f>IF($N$135="základní",$J$135,0)</f>
        <v>0</v>
      </c>
      <c r="BF135" s="139">
        <f>IF($N$135="snížená",$J$135,0)</f>
        <v>0</v>
      </c>
      <c r="BG135" s="139">
        <f>IF($N$135="zákl. přenesená",$J$135,0)</f>
        <v>0</v>
      </c>
      <c r="BH135" s="139">
        <f>IF($N$135="sníž. přenesená",$J$135,0)</f>
        <v>0</v>
      </c>
      <c r="BI135" s="139">
        <f>IF($N$135="nulová",$J$135,0)</f>
        <v>0</v>
      </c>
      <c r="BJ135" s="89" t="s">
        <v>22</v>
      </c>
      <c r="BK135" s="139">
        <f>ROUND($I$135*$H$135,2)</f>
        <v>0</v>
      </c>
      <c r="BL135" s="89" t="s">
        <v>157</v>
      </c>
      <c r="BM135" s="89" t="s">
        <v>207</v>
      </c>
    </row>
    <row r="136" spans="2:47" s="10" customFormat="1" ht="16.5" customHeight="1">
      <c r="B136" s="24"/>
      <c r="D136" s="140" t="s">
        <v>158</v>
      </c>
      <c r="F136" s="141" t="s">
        <v>392</v>
      </c>
      <c r="L136" s="24"/>
      <c r="M136" s="50"/>
      <c r="T136" s="51"/>
      <c r="AT136" s="10" t="s">
        <v>158</v>
      </c>
      <c r="AU136" s="10" t="s">
        <v>80</v>
      </c>
    </row>
    <row r="137" spans="2:65" s="10" customFormat="1" ht="15.75" customHeight="1">
      <c r="B137" s="24"/>
      <c r="C137" s="129" t="s">
        <v>9</v>
      </c>
      <c r="D137" s="129" t="s">
        <v>153</v>
      </c>
      <c r="E137" s="130" t="s">
        <v>393</v>
      </c>
      <c r="F137" s="131" t="s">
        <v>394</v>
      </c>
      <c r="G137" s="132" t="s">
        <v>291</v>
      </c>
      <c r="H137" s="133">
        <v>5</v>
      </c>
      <c r="I137" s="156"/>
      <c r="J137" s="134">
        <f>ROUND($I$137*$H$137,2)</f>
        <v>0</v>
      </c>
      <c r="K137" s="131"/>
      <c r="L137" s="24"/>
      <c r="M137" s="135"/>
      <c r="N137" s="136" t="s">
        <v>43</v>
      </c>
      <c r="Q137" s="137">
        <v>0</v>
      </c>
      <c r="R137" s="137">
        <f>$Q$137*$H$137</f>
        <v>0</v>
      </c>
      <c r="S137" s="137">
        <v>0.011</v>
      </c>
      <c r="T137" s="138">
        <f>$S$137*$H$137</f>
        <v>0.05499999999999999</v>
      </c>
      <c r="AR137" s="89" t="s">
        <v>157</v>
      </c>
      <c r="AT137" s="89" t="s">
        <v>153</v>
      </c>
      <c r="AU137" s="89" t="s">
        <v>80</v>
      </c>
      <c r="AY137" s="10" t="s">
        <v>149</v>
      </c>
      <c r="BE137" s="139">
        <f>IF($N$137="základní",$J$137,0)</f>
        <v>0</v>
      </c>
      <c r="BF137" s="139">
        <f>IF($N$137="snížená",$J$137,0)</f>
        <v>0</v>
      </c>
      <c r="BG137" s="139">
        <f>IF($N$137="zákl. přenesená",$J$137,0)</f>
        <v>0</v>
      </c>
      <c r="BH137" s="139">
        <f>IF($N$137="sníž. přenesená",$J$137,0)</f>
        <v>0</v>
      </c>
      <c r="BI137" s="139">
        <f>IF($N$137="nulová",$J$137,0)</f>
        <v>0</v>
      </c>
      <c r="BJ137" s="89" t="s">
        <v>22</v>
      </c>
      <c r="BK137" s="139">
        <f>ROUND($I$137*$H$137,2)</f>
        <v>0</v>
      </c>
      <c r="BL137" s="89" t="s">
        <v>157</v>
      </c>
      <c r="BM137" s="89" t="s">
        <v>9</v>
      </c>
    </row>
    <row r="138" spans="2:47" s="10" customFormat="1" ht="16.5" customHeight="1">
      <c r="B138" s="24"/>
      <c r="D138" s="140" t="s">
        <v>158</v>
      </c>
      <c r="F138" s="141" t="s">
        <v>395</v>
      </c>
      <c r="L138" s="24"/>
      <c r="M138" s="50"/>
      <c r="T138" s="51"/>
      <c r="AT138" s="10" t="s">
        <v>158</v>
      </c>
      <c r="AU138" s="10" t="s">
        <v>80</v>
      </c>
    </row>
    <row r="139" spans="2:65" s="10" customFormat="1" ht="15.75" customHeight="1">
      <c r="B139" s="24"/>
      <c r="C139" s="129" t="s">
        <v>202</v>
      </c>
      <c r="D139" s="129" t="s">
        <v>153</v>
      </c>
      <c r="E139" s="130" t="s">
        <v>396</v>
      </c>
      <c r="F139" s="131" t="s">
        <v>397</v>
      </c>
      <c r="G139" s="132" t="s">
        <v>291</v>
      </c>
      <c r="H139" s="133">
        <v>100</v>
      </c>
      <c r="I139" s="156"/>
      <c r="J139" s="134">
        <f>ROUND($I$139*$H$139,2)</f>
        <v>0</v>
      </c>
      <c r="K139" s="131"/>
      <c r="L139" s="24"/>
      <c r="M139" s="135"/>
      <c r="N139" s="136" t="s">
        <v>43</v>
      </c>
      <c r="Q139" s="137">
        <v>0</v>
      </c>
      <c r="R139" s="137">
        <f>$Q$139*$H$139</f>
        <v>0</v>
      </c>
      <c r="S139" s="137">
        <v>0.002</v>
      </c>
      <c r="T139" s="138">
        <f>$S$139*$H$139</f>
        <v>0.2</v>
      </c>
      <c r="AR139" s="89" t="s">
        <v>157</v>
      </c>
      <c r="AT139" s="89" t="s">
        <v>153</v>
      </c>
      <c r="AU139" s="89" t="s">
        <v>80</v>
      </c>
      <c r="AY139" s="10" t="s">
        <v>149</v>
      </c>
      <c r="BE139" s="139">
        <f>IF($N$139="základní",$J$139,0)</f>
        <v>0</v>
      </c>
      <c r="BF139" s="139">
        <f>IF($N$139="snížená",$J$139,0)</f>
        <v>0</v>
      </c>
      <c r="BG139" s="139">
        <f>IF($N$139="zákl. přenesená",$J$139,0)</f>
        <v>0</v>
      </c>
      <c r="BH139" s="139">
        <f>IF($N$139="sníž. přenesená",$J$139,0)</f>
        <v>0</v>
      </c>
      <c r="BI139" s="139">
        <f>IF($N$139="nulová",$J$139,0)</f>
        <v>0</v>
      </c>
      <c r="BJ139" s="89" t="s">
        <v>22</v>
      </c>
      <c r="BK139" s="139">
        <f>ROUND($I$139*$H$139,2)</f>
        <v>0</v>
      </c>
      <c r="BL139" s="89" t="s">
        <v>157</v>
      </c>
      <c r="BM139" s="89" t="s">
        <v>202</v>
      </c>
    </row>
    <row r="140" spans="2:47" s="10" customFormat="1" ht="16.5" customHeight="1">
      <c r="B140" s="24"/>
      <c r="D140" s="140" t="s">
        <v>158</v>
      </c>
      <c r="F140" s="141" t="s">
        <v>398</v>
      </c>
      <c r="L140" s="24"/>
      <c r="M140" s="50"/>
      <c r="T140" s="51"/>
      <c r="AT140" s="10" t="s">
        <v>158</v>
      </c>
      <c r="AU140" s="10" t="s">
        <v>80</v>
      </c>
    </row>
    <row r="141" spans="2:65" s="10" customFormat="1" ht="15.75" customHeight="1">
      <c r="B141" s="24"/>
      <c r="C141" s="129" t="s">
        <v>222</v>
      </c>
      <c r="D141" s="129" t="s">
        <v>153</v>
      </c>
      <c r="E141" s="130" t="s">
        <v>399</v>
      </c>
      <c r="F141" s="131" t="s">
        <v>400</v>
      </c>
      <c r="G141" s="132" t="s">
        <v>291</v>
      </c>
      <c r="H141" s="133">
        <v>2</v>
      </c>
      <c r="I141" s="156"/>
      <c r="J141" s="134">
        <f>ROUND($I$141*$H$141,2)</f>
        <v>0</v>
      </c>
      <c r="K141" s="131"/>
      <c r="L141" s="24"/>
      <c r="M141" s="135"/>
      <c r="N141" s="136" t="s">
        <v>43</v>
      </c>
      <c r="Q141" s="137">
        <v>2E-05</v>
      </c>
      <c r="R141" s="137">
        <f>$Q$141*$H$141</f>
        <v>4E-05</v>
      </c>
      <c r="S141" s="137">
        <v>0.001</v>
      </c>
      <c r="T141" s="138">
        <f>$S$141*$H$141</f>
        <v>0.002</v>
      </c>
      <c r="AR141" s="89" t="s">
        <v>157</v>
      </c>
      <c r="AT141" s="89" t="s">
        <v>153</v>
      </c>
      <c r="AU141" s="89" t="s">
        <v>80</v>
      </c>
      <c r="AY141" s="10" t="s">
        <v>149</v>
      </c>
      <c r="BE141" s="139">
        <f>IF($N$141="základní",$J$141,0)</f>
        <v>0</v>
      </c>
      <c r="BF141" s="139">
        <f>IF($N$141="snížená",$J$141,0)</f>
        <v>0</v>
      </c>
      <c r="BG141" s="139">
        <f>IF($N$141="zákl. přenesená",$J$141,0)</f>
        <v>0</v>
      </c>
      <c r="BH141" s="139">
        <f>IF($N$141="sníž. přenesená",$J$141,0)</f>
        <v>0</v>
      </c>
      <c r="BI141" s="139">
        <f>IF($N$141="nulová",$J$141,0)</f>
        <v>0</v>
      </c>
      <c r="BJ141" s="89" t="s">
        <v>22</v>
      </c>
      <c r="BK141" s="139">
        <f>ROUND($I$141*$H$141,2)</f>
        <v>0</v>
      </c>
      <c r="BL141" s="89" t="s">
        <v>157</v>
      </c>
      <c r="BM141" s="89" t="s">
        <v>222</v>
      </c>
    </row>
    <row r="142" spans="2:47" s="10" customFormat="1" ht="16.5" customHeight="1">
      <c r="B142" s="24"/>
      <c r="D142" s="140" t="s">
        <v>158</v>
      </c>
      <c r="F142" s="141" t="s">
        <v>401</v>
      </c>
      <c r="L142" s="24"/>
      <c r="M142" s="50"/>
      <c r="T142" s="51"/>
      <c r="AT142" s="10" t="s">
        <v>158</v>
      </c>
      <c r="AU142" s="10" t="s">
        <v>80</v>
      </c>
    </row>
    <row r="143" spans="2:47" s="10" customFormat="1" ht="44.25" customHeight="1">
      <c r="B143" s="24"/>
      <c r="D143" s="151" t="s">
        <v>348</v>
      </c>
      <c r="F143" s="152" t="s">
        <v>402</v>
      </c>
      <c r="L143" s="24"/>
      <c r="M143" s="50"/>
      <c r="T143" s="51"/>
      <c r="AT143" s="10" t="s">
        <v>348</v>
      </c>
      <c r="AU143" s="10" t="s">
        <v>80</v>
      </c>
    </row>
    <row r="144" spans="2:65" s="10" customFormat="1" ht="15.75" customHeight="1">
      <c r="B144" s="24"/>
      <c r="C144" s="129" t="s">
        <v>225</v>
      </c>
      <c r="D144" s="129" t="s">
        <v>153</v>
      </c>
      <c r="E144" s="130" t="s">
        <v>403</v>
      </c>
      <c r="F144" s="131" t="s">
        <v>404</v>
      </c>
      <c r="G144" s="132" t="s">
        <v>291</v>
      </c>
      <c r="H144" s="133">
        <v>100</v>
      </c>
      <c r="I144" s="156"/>
      <c r="J144" s="134">
        <f>ROUND($I$144*$H$144,2)</f>
        <v>0</v>
      </c>
      <c r="K144" s="131"/>
      <c r="L144" s="24"/>
      <c r="M144" s="135"/>
      <c r="N144" s="136" t="s">
        <v>43</v>
      </c>
      <c r="Q144" s="137">
        <v>0</v>
      </c>
      <c r="R144" s="137">
        <f>$Q$144*$H$144</f>
        <v>0</v>
      </c>
      <c r="S144" s="137">
        <v>0</v>
      </c>
      <c r="T144" s="138">
        <f>$S$144*$H$144</f>
        <v>0</v>
      </c>
      <c r="AR144" s="89" t="s">
        <v>157</v>
      </c>
      <c r="AT144" s="89" t="s">
        <v>153</v>
      </c>
      <c r="AU144" s="89" t="s">
        <v>80</v>
      </c>
      <c r="AY144" s="10" t="s">
        <v>149</v>
      </c>
      <c r="BE144" s="139">
        <f>IF($N$144="základní",$J$144,0)</f>
        <v>0</v>
      </c>
      <c r="BF144" s="139">
        <f>IF($N$144="snížená",$J$144,0)</f>
        <v>0</v>
      </c>
      <c r="BG144" s="139">
        <f>IF($N$144="zákl. přenesená",$J$144,0)</f>
        <v>0</v>
      </c>
      <c r="BH144" s="139">
        <f>IF($N$144="sníž. přenesená",$J$144,0)</f>
        <v>0</v>
      </c>
      <c r="BI144" s="139">
        <f>IF($N$144="nulová",$J$144,0)</f>
        <v>0</v>
      </c>
      <c r="BJ144" s="89" t="s">
        <v>22</v>
      </c>
      <c r="BK144" s="139">
        <f>ROUND($I$144*$H$144,2)</f>
        <v>0</v>
      </c>
      <c r="BL144" s="89" t="s">
        <v>157</v>
      </c>
      <c r="BM144" s="89" t="s">
        <v>225</v>
      </c>
    </row>
    <row r="145" spans="2:47" s="10" customFormat="1" ht="16.5" customHeight="1">
      <c r="B145" s="24"/>
      <c r="D145" s="140" t="s">
        <v>158</v>
      </c>
      <c r="F145" s="141" t="s">
        <v>405</v>
      </c>
      <c r="L145" s="24"/>
      <c r="M145" s="50"/>
      <c r="T145" s="51"/>
      <c r="AT145" s="10" t="s">
        <v>158</v>
      </c>
      <c r="AU145" s="10" t="s">
        <v>80</v>
      </c>
    </row>
    <row r="146" spans="2:65" s="10" customFormat="1" ht="15.75" customHeight="1">
      <c r="B146" s="24"/>
      <c r="C146" s="129" t="s">
        <v>231</v>
      </c>
      <c r="D146" s="129" t="s">
        <v>153</v>
      </c>
      <c r="E146" s="130" t="s">
        <v>406</v>
      </c>
      <c r="F146" s="131" t="s">
        <v>407</v>
      </c>
      <c r="G146" s="132" t="s">
        <v>291</v>
      </c>
      <c r="H146" s="133">
        <v>50</v>
      </c>
      <c r="I146" s="156"/>
      <c r="J146" s="134">
        <f>ROUND($I$146*$H$146,2)</f>
        <v>0</v>
      </c>
      <c r="K146" s="131"/>
      <c r="L146" s="24"/>
      <c r="M146" s="135"/>
      <c r="N146" s="136" t="s">
        <v>43</v>
      </c>
      <c r="Q146" s="137">
        <v>0</v>
      </c>
      <c r="R146" s="137">
        <f>$Q$146*$H$146</f>
        <v>0</v>
      </c>
      <c r="S146" s="137">
        <v>0.022</v>
      </c>
      <c r="T146" s="138">
        <f>$S$146*$H$146</f>
        <v>1.0999999999999999</v>
      </c>
      <c r="AR146" s="89" t="s">
        <v>157</v>
      </c>
      <c r="AT146" s="89" t="s">
        <v>153</v>
      </c>
      <c r="AU146" s="89" t="s">
        <v>80</v>
      </c>
      <c r="AY146" s="10" t="s">
        <v>149</v>
      </c>
      <c r="BE146" s="139">
        <f>IF($N$146="základní",$J$146,0)</f>
        <v>0</v>
      </c>
      <c r="BF146" s="139">
        <f>IF($N$146="snížená",$J$146,0)</f>
        <v>0</v>
      </c>
      <c r="BG146" s="139">
        <f>IF($N$146="zákl. přenesená",$J$146,0)</f>
        <v>0</v>
      </c>
      <c r="BH146" s="139">
        <f>IF($N$146="sníž. přenesená",$J$146,0)</f>
        <v>0</v>
      </c>
      <c r="BI146" s="139">
        <f>IF($N$146="nulová",$J$146,0)</f>
        <v>0</v>
      </c>
      <c r="BJ146" s="89" t="s">
        <v>22</v>
      </c>
      <c r="BK146" s="139">
        <f>ROUND($I$146*$H$146,2)</f>
        <v>0</v>
      </c>
      <c r="BL146" s="89" t="s">
        <v>157</v>
      </c>
      <c r="BM146" s="89" t="s">
        <v>231</v>
      </c>
    </row>
    <row r="147" spans="2:47" s="10" customFormat="1" ht="16.5" customHeight="1">
      <c r="B147" s="24"/>
      <c r="D147" s="140" t="s">
        <v>158</v>
      </c>
      <c r="F147" s="141" t="s">
        <v>408</v>
      </c>
      <c r="L147" s="24"/>
      <c r="M147" s="50"/>
      <c r="T147" s="51"/>
      <c r="AT147" s="10" t="s">
        <v>158</v>
      </c>
      <c r="AU147" s="10" t="s">
        <v>80</v>
      </c>
    </row>
    <row r="148" spans="2:65" s="10" customFormat="1" ht="15.75" customHeight="1">
      <c r="B148" s="24"/>
      <c r="C148" s="142" t="s">
        <v>234</v>
      </c>
      <c r="D148" s="142" t="s">
        <v>247</v>
      </c>
      <c r="E148" s="143" t="s">
        <v>702</v>
      </c>
      <c r="F148" s="144" t="s">
        <v>703</v>
      </c>
      <c r="G148" s="145" t="s">
        <v>291</v>
      </c>
      <c r="H148" s="146">
        <v>150</v>
      </c>
      <c r="I148" s="157"/>
      <c r="J148" s="147">
        <f>ROUND($I$148*$H$148,2)</f>
        <v>0</v>
      </c>
      <c r="K148" s="144"/>
      <c r="L148" s="148"/>
      <c r="M148" s="149"/>
      <c r="N148" s="150" t="s">
        <v>43</v>
      </c>
      <c r="Q148" s="137">
        <v>9E-05</v>
      </c>
      <c r="R148" s="137">
        <f>$Q$148*$H$148</f>
        <v>0.013500000000000002</v>
      </c>
      <c r="S148" s="137">
        <v>0</v>
      </c>
      <c r="T148" s="138">
        <f>$S$148*$H$148</f>
        <v>0</v>
      </c>
      <c r="AR148" s="89" t="s">
        <v>164</v>
      </c>
      <c r="AT148" s="89" t="s">
        <v>247</v>
      </c>
      <c r="AU148" s="89" t="s">
        <v>80</v>
      </c>
      <c r="AY148" s="10" t="s">
        <v>149</v>
      </c>
      <c r="BE148" s="139">
        <f>IF($N$148="základní",$J$148,0)</f>
        <v>0</v>
      </c>
      <c r="BF148" s="139">
        <f>IF($N$148="snížená",$J$148,0)</f>
        <v>0</v>
      </c>
      <c r="BG148" s="139">
        <f>IF($N$148="zákl. přenesená",$J$148,0)</f>
        <v>0</v>
      </c>
      <c r="BH148" s="139">
        <f>IF($N$148="sníž. přenesená",$J$148,0)</f>
        <v>0</v>
      </c>
      <c r="BI148" s="139">
        <f>IF($N$148="nulová",$J$148,0)</f>
        <v>0</v>
      </c>
      <c r="BJ148" s="89" t="s">
        <v>22</v>
      </c>
      <c r="BK148" s="139">
        <f>ROUND($I$148*$H$148,2)</f>
        <v>0</v>
      </c>
      <c r="BL148" s="89" t="s">
        <v>157</v>
      </c>
      <c r="BM148" s="89" t="s">
        <v>704</v>
      </c>
    </row>
    <row r="149" spans="2:47" s="10" customFormat="1" ht="16.5" customHeight="1">
      <c r="B149" s="24"/>
      <c r="D149" s="140" t="s">
        <v>158</v>
      </c>
      <c r="F149" s="141" t="s">
        <v>705</v>
      </c>
      <c r="L149" s="24"/>
      <c r="M149" s="50"/>
      <c r="T149" s="51"/>
      <c r="AT149" s="10" t="s">
        <v>158</v>
      </c>
      <c r="AU149" s="10" t="s">
        <v>80</v>
      </c>
    </row>
    <row r="150" spans="2:47" s="10" customFormat="1" ht="30.75" customHeight="1">
      <c r="B150" s="24"/>
      <c r="D150" s="151" t="s">
        <v>262</v>
      </c>
      <c r="F150" s="152" t="s">
        <v>706</v>
      </c>
      <c r="L150" s="24"/>
      <c r="M150" s="50"/>
      <c r="T150" s="51"/>
      <c r="AT150" s="10" t="s">
        <v>262</v>
      </c>
      <c r="AU150" s="10" t="s">
        <v>80</v>
      </c>
    </row>
    <row r="151" spans="2:63" s="119" customFormat="1" ht="30.75" customHeight="1">
      <c r="B151" s="118"/>
      <c r="D151" s="120" t="s">
        <v>71</v>
      </c>
      <c r="E151" s="127" t="s">
        <v>173</v>
      </c>
      <c r="F151" s="127" t="s">
        <v>174</v>
      </c>
      <c r="J151" s="128">
        <f>$BK$151</f>
        <v>0</v>
      </c>
      <c r="L151" s="118"/>
      <c r="M151" s="123"/>
      <c r="P151" s="124">
        <f>SUM($P$152:$P$168)</f>
        <v>0</v>
      </c>
      <c r="R151" s="124">
        <f>SUM($R$152:$R$168)</f>
        <v>0</v>
      </c>
      <c r="T151" s="125">
        <f>SUM($T$152:$T$168)</f>
        <v>0</v>
      </c>
      <c r="AR151" s="120" t="s">
        <v>22</v>
      </c>
      <c r="AT151" s="120" t="s">
        <v>71</v>
      </c>
      <c r="AU151" s="120" t="s">
        <v>22</v>
      </c>
      <c r="AY151" s="120" t="s">
        <v>149</v>
      </c>
      <c r="BK151" s="126">
        <f>SUM($BK$152:$BK$168)</f>
        <v>0</v>
      </c>
    </row>
    <row r="152" spans="2:65" s="10" customFormat="1" ht="15.75" customHeight="1">
      <c r="B152" s="24"/>
      <c r="C152" s="129" t="s">
        <v>8</v>
      </c>
      <c r="D152" s="129" t="s">
        <v>153</v>
      </c>
      <c r="E152" s="130" t="s">
        <v>411</v>
      </c>
      <c r="F152" s="131" t="s">
        <v>412</v>
      </c>
      <c r="G152" s="132" t="s">
        <v>178</v>
      </c>
      <c r="H152" s="133">
        <v>0.507</v>
      </c>
      <c r="I152" s="156"/>
      <c r="J152" s="134">
        <f>ROUND($I$152*$H$152,2)</f>
        <v>0</v>
      </c>
      <c r="K152" s="131"/>
      <c r="L152" s="24"/>
      <c r="M152" s="135"/>
      <c r="N152" s="136" t="s">
        <v>43</v>
      </c>
      <c r="Q152" s="137">
        <v>0</v>
      </c>
      <c r="R152" s="137">
        <f>$Q$152*$H$152</f>
        <v>0</v>
      </c>
      <c r="S152" s="137">
        <v>0</v>
      </c>
      <c r="T152" s="138">
        <f>$S$152*$H$152</f>
        <v>0</v>
      </c>
      <c r="AR152" s="89" t="s">
        <v>157</v>
      </c>
      <c r="AT152" s="89" t="s">
        <v>153</v>
      </c>
      <c r="AU152" s="89" t="s">
        <v>80</v>
      </c>
      <c r="AY152" s="10" t="s">
        <v>149</v>
      </c>
      <c r="BE152" s="139">
        <f>IF($N$152="základní",$J$152,0)</f>
        <v>0</v>
      </c>
      <c r="BF152" s="139">
        <f>IF($N$152="snížená",$J$152,0)</f>
        <v>0</v>
      </c>
      <c r="BG152" s="139">
        <f>IF($N$152="zákl. přenesená",$J$152,0)</f>
        <v>0</v>
      </c>
      <c r="BH152" s="139">
        <f>IF($N$152="sníž. přenesená",$J$152,0)</f>
        <v>0</v>
      </c>
      <c r="BI152" s="139">
        <f>IF($N$152="nulová",$J$152,0)</f>
        <v>0</v>
      </c>
      <c r="BJ152" s="89" t="s">
        <v>22</v>
      </c>
      <c r="BK152" s="139">
        <f>ROUND($I$152*$H$152,2)</f>
        <v>0</v>
      </c>
      <c r="BL152" s="89" t="s">
        <v>157</v>
      </c>
      <c r="BM152" s="89" t="s">
        <v>8</v>
      </c>
    </row>
    <row r="153" spans="2:47" s="10" customFormat="1" ht="27" customHeight="1">
      <c r="B153" s="24"/>
      <c r="D153" s="140" t="s">
        <v>158</v>
      </c>
      <c r="F153" s="141" t="s">
        <v>413</v>
      </c>
      <c r="L153" s="24"/>
      <c r="M153" s="50"/>
      <c r="T153" s="51"/>
      <c r="AT153" s="10" t="s">
        <v>158</v>
      </c>
      <c r="AU153" s="10" t="s">
        <v>80</v>
      </c>
    </row>
    <row r="154" spans="2:47" s="10" customFormat="1" ht="84.75" customHeight="1">
      <c r="B154" s="24"/>
      <c r="D154" s="151" t="s">
        <v>348</v>
      </c>
      <c r="F154" s="152" t="s">
        <v>414</v>
      </c>
      <c r="L154" s="24"/>
      <c r="M154" s="50"/>
      <c r="T154" s="51"/>
      <c r="AT154" s="10" t="s">
        <v>348</v>
      </c>
      <c r="AU154" s="10" t="s">
        <v>80</v>
      </c>
    </row>
    <row r="155" spans="2:65" s="10" customFormat="1" ht="15.75" customHeight="1">
      <c r="B155" s="24"/>
      <c r="C155" s="129" t="s">
        <v>228</v>
      </c>
      <c r="D155" s="129" t="s">
        <v>153</v>
      </c>
      <c r="E155" s="130" t="s">
        <v>415</v>
      </c>
      <c r="F155" s="131" t="s">
        <v>416</v>
      </c>
      <c r="G155" s="132" t="s">
        <v>178</v>
      </c>
      <c r="H155" s="133">
        <v>0.507</v>
      </c>
      <c r="I155" s="156"/>
      <c r="J155" s="134">
        <f>ROUND($I$155*$H$155,2)</f>
        <v>0</v>
      </c>
      <c r="K155" s="131"/>
      <c r="L155" s="24"/>
      <c r="M155" s="135"/>
      <c r="N155" s="136" t="s">
        <v>43</v>
      </c>
      <c r="Q155" s="137">
        <v>0</v>
      </c>
      <c r="R155" s="137">
        <f>$Q$155*$H$155</f>
        <v>0</v>
      </c>
      <c r="S155" s="137">
        <v>0</v>
      </c>
      <c r="T155" s="138">
        <f>$S$155*$H$155</f>
        <v>0</v>
      </c>
      <c r="AR155" s="89" t="s">
        <v>157</v>
      </c>
      <c r="AT155" s="89" t="s">
        <v>153</v>
      </c>
      <c r="AU155" s="89" t="s">
        <v>80</v>
      </c>
      <c r="AY155" s="10" t="s">
        <v>149</v>
      </c>
      <c r="BE155" s="139">
        <f>IF($N$155="základní",$J$155,0)</f>
        <v>0</v>
      </c>
      <c r="BF155" s="139">
        <f>IF($N$155="snížená",$J$155,0)</f>
        <v>0</v>
      </c>
      <c r="BG155" s="139">
        <f>IF($N$155="zákl. přenesená",$J$155,0)</f>
        <v>0</v>
      </c>
      <c r="BH155" s="139">
        <f>IF($N$155="sníž. přenesená",$J$155,0)</f>
        <v>0</v>
      </c>
      <c r="BI155" s="139">
        <f>IF($N$155="nulová",$J$155,0)</f>
        <v>0</v>
      </c>
      <c r="BJ155" s="89" t="s">
        <v>22</v>
      </c>
      <c r="BK155" s="139">
        <f>ROUND($I$155*$H$155,2)</f>
        <v>0</v>
      </c>
      <c r="BL155" s="89" t="s">
        <v>157</v>
      </c>
      <c r="BM155" s="89" t="s">
        <v>228</v>
      </c>
    </row>
    <row r="156" spans="2:47" s="10" customFormat="1" ht="16.5" customHeight="1">
      <c r="B156" s="24"/>
      <c r="D156" s="140" t="s">
        <v>158</v>
      </c>
      <c r="F156" s="141" t="s">
        <v>417</v>
      </c>
      <c r="L156" s="24"/>
      <c r="M156" s="50"/>
      <c r="T156" s="51"/>
      <c r="AT156" s="10" t="s">
        <v>158</v>
      </c>
      <c r="AU156" s="10" t="s">
        <v>80</v>
      </c>
    </row>
    <row r="157" spans="2:47" s="10" customFormat="1" ht="98.25" customHeight="1">
      <c r="B157" s="24"/>
      <c r="D157" s="151" t="s">
        <v>348</v>
      </c>
      <c r="F157" s="152" t="s">
        <v>418</v>
      </c>
      <c r="L157" s="24"/>
      <c r="M157" s="50"/>
      <c r="T157" s="51"/>
      <c r="AT157" s="10" t="s">
        <v>348</v>
      </c>
      <c r="AU157" s="10" t="s">
        <v>80</v>
      </c>
    </row>
    <row r="158" spans="2:65" s="10" customFormat="1" ht="15.75" customHeight="1">
      <c r="B158" s="24"/>
      <c r="C158" s="129" t="s">
        <v>267</v>
      </c>
      <c r="D158" s="129" t="s">
        <v>153</v>
      </c>
      <c r="E158" s="130" t="s">
        <v>180</v>
      </c>
      <c r="F158" s="131" t="s">
        <v>181</v>
      </c>
      <c r="G158" s="132" t="s">
        <v>178</v>
      </c>
      <c r="H158" s="133">
        <v>0.507</v>
      </c>
      <c r="I158" s="156"/>
      <c r="J158" s="134">
        <f>ROUND($I$158*$H$158,2)</f>
        <v>0</v>
      </c>
      <c r="K158" s="131"/>
      <c r="L158" s="24"/>
      <c r="M158" s="135"/>
      <c r="N158" s="136" t="s">
        <v>43</v>
      </c>
      <c r="Q158" s="137">
        <v>0</v>
      </c>
      <c r="R158" s="137">
        <f>$Q$158*$H$158</f>
        <v>0</v>
      </c>
      <c r="S158" s="137">
        <v>0</v>
      </c>
      <c r="T158" s="138">
        <f>$S$158*$H$158</f>
        <v>0</v>
      </c>
      <c r="AR158" s="89" t="s">
        <v>157</v>
      </c>
      <c r="AT158" s="89" t="s">
        <v>153</v>
      </c>
      <c r="AU158" s="89" t="s">
        <v>80</v>
      </c>
      <c r="AY158" s="10" t="s">
        <v>149</v>
      </c>
      <c r="BE158" s="139">
        <f>IF($N$158="základní",$J$158,0)</f>
        <v>0</v>
      </c>
      <c r="BF158" s="139">
        <f>IF($N$158="snížená",$J$158,0)</f>
        <v>0</v>
      </c>
      <c r="BG158" s="139">
        <f>IF($N$158="zákl. přenesená",$J$158,0)</f>
        <v>0</v>
      </c>
      <c r="BH158" s="139">
        <f>IF($N$158="sníž. přenesená",$J$158,0)</f>
        <v>0</v>
      </c>
      <c r="BI158" s="139">
        <f>IF($N$158="nulová",$J$158,0)</f>
        <v>0</v>
      </c>
      <c r="BJ158" s="89" t="s">
        <v>22</v>
      </c>
      <c r="BK158" s="139">
        <f>ROUND($I$158*$H$158,2)</f>
        <v>0</v>
      </c>
      <c r="BL158" s="89" t="s">
        <v>157</v>
      </c>
      <c r="BM158" s="89" t="s">
        <v>267</v>
      </c>
    </row>
    <row r="159" spans="2:47" s="10" customFormat="1" ht="16.5" customHeight="1">
      <c r="B159" s="24"/>
      <c r="D159" s="140" t="s">
        <v>158</v>
      </c>
      <c r="F159" s="141" t="s">
        <v>419</v>
      </c>
      <c r="L159" s="24"/>
      <c r="M159" s="50"/>
      <c r="T159" s="51"/>
      <c r="AT159" s="10" t="s">
        <v>158</v>
      </c>
      <c r="AU159" s="10" t="s">
        <v>80</v>
      </c>
    </row>
    <row r="160" spans="2:47" s="10" customFormat="1" ht="71.25" customHeight="1">
      <c r="B160" s="24"/>
      <c r="D160" s="151" t="s">
        <v>348</v>
      </c>
      <c r="F160" s="152" t="s">
        <v>420</v>
      </c>
      <c r="L160" s="24"/>
      <c r="M160" s="50"/>
      <c r="T160" s="51"/>
      <c r="AT160" s="10" t="s">
        <v>348</v>
      </c>
      <c r="AU160" s="10" t="s">
        <v>80</v>
      </c>
    </row>
    <row r="161" spans="2:65" s="10" customFormat="1" ht="15.75" customHeight="1">
      <c r="B161" s="24"/>
      <c r="C161" s="129" t="s">
        <v>235</v>
      </c>
      <c r="D161" s="129" t="s">
        <v>153</v>
      </c>
      <c r="E161" s="130" t="s">
        <v>184</v>
      </c>
      <c r="F161" s="131" t="s">
        <v>185</v>
      </c>
      <c r="G161" s="132" t="s">
        <v>178</v>
      </c>
      <c r="H161" s="133">
        <v>10.14</v>
      </c>
      <c r="I161" s="156"/>
      <c r="J161" s="134">
        <f>ROUND($I$161*$H$161,2)</f>
        <v>0</v>
      </c>
      <c r="K161" s="131"/>
      <c r="L161" s="24"/>
      <c r="M161" s="135"/>
      <c r="N161" s="136" t="s">
        <v>43</v>
      </c>
      <c r="Q161" s="137">
        <v>0</v>
      </c>
      <c r="R161" s="137">
        <f>$Q$161*$H$161</f>
        <v>0</v>
      </c>
      <c r="S161" s="137">
        <v>0</v>
      </c>
      <c r="T161" s="138">
        <f>$S$161*$H$161</f>
        <v>0</v>
      </c>
      <c r="AR161" s="89" t="s">
        <v>157</v>
      </c>
      <c r="AT161" s="89" t="s">
        <v>153</v>
      </c>
      <c r="AU161" s="89" t="s">
        <v>80</v>
      </c>
      <c r="AY161" s="10" t="s">
        <v>149</v>
      </c>
      <c r="BE161" s="139">
        <f>IF($N$161="základní",$J$161,0)</f>
        <v>0</v>
      </c>
      <c r="BF161" s="139">
        <f>IF($N$161="snížená",$J$161,0)</f>
        <v>0</v>
      </c>
      <c r="BG161" s="139">
        <f>IF($N$161="zákl. přenesená",$J$161,0)</f>
        <v>0</v>
      </c>
      <c r="BH161" s="139">
        <f>IF($N$161="sníž. přenesená",$J$161,0)</f>
        <v>0</v>
      </c>
      <c r="BI161" s="139">
        <f>IF($N$161="nulová",$J$161,0)</f>
        <v>0</v>
      </c>
      <c r="BJ161" s="89" t="s">
        <v>22</v>
      </c>
      <c r="BK161" s="139">
        <f>ROUND($I$161*$H$161,2)</f>
        <v>0</v>
      </c>
      <c r="BL161" s="89" t="s">
        <v>157</v>
      </c>
      <c r="BM161" s="89" t="s">
        <v>235</v>
      </c>
    </row>
    <row r="162" spans="2:47" s="10" customFormat="1" ht="27" customHeight="1">
      <c r="B162" s="24"/>
      <c r="D162" s="140" t="s">
        <v>158</v>
      </c>
      <c r="F162" s="141" t="s">
        <v>421</v>
      </c>
      <c r="L162" s="24"/>
      <c r="M162" s="50"/>
      <c r="T162" s="51"/>
      <c r="AT162" s="10" t="s">
        <v>158</v>
      </c>
      <c r="AU162" s="10" t="s">
        <v>80</v>
      </c>
    </row>
    <row r="163" spans="2:47" s="10" customFormat="1" ht="71.25" customHeight="1">
      <c r="B163" s="24"/>
      <c r="D163" s="151" t="s">
        <v>348</v>
      </c>
      <c r="F163" s="152" t="s">
        <v>420</v>
      </c>
      <c r="L163" s="24"/>
      <c r="M163" s="50"/>
      <c r="T163" s="51"/>
      <c r="AT163" s="10" t="s">
        <v>348</v>
      </c>
      <c r="AU163" s="10" t="s">
        <v>80</v>
      </c>
    </row>
    <row r="164" spans="2:65" s="10" customFormat="1" ht="15.75" customHeight="1">
      <c r="B164" s="24"/>
      <c r="C164" s="129" t="s">
        <v>238</v>
      </c>
      <c r="D164" s="129" t="s">
        <v>153</v>
      </c>
      <c r="E164" s="130" t="s">
        <v>190</v>
      </c>
      <c r="F164" s="131" t="s">
        <v>191</v>
      </c>
      <c r="G164" s="132" t="s">
        <v>178</v>
      </c>
      <c r="H164" s="133">
        <v>0.507</v>
      </c>
      <c r="I164" s="156"/>
      <c r="J164" s="134">
        <f>ROUND($I$164*$H$164,2)</f>
        <v>0</v>
      </c>
      <c r="K164" s="131"/>
      <c r="L164" s="24"/>
      <c r="M164" s="135"/>
      <c r="N164" s="136" t="s">
        <v>43</v>
      </c>
      <c r="Q164" s="137">
        <v>0</v>
      </c>
      <c r="R164" s="137">
        <f>$Q$164*$H$164</f>
        <v>0</v>
      </c>
      <c r="S164" s="137">
        <v>0</v>
      </c>
      <c r="T164" s="138">
        <f>$S$164*$H$164</f>
        <v>0</v>
      </c>
      <c r="AR164" s="89" t="s">
        <v>157</v>
      </c>
      <c r="AT164" s="89" t="s">
        <v>153</v>
      </c>
      <c r="AU164" s="89" t="s">
        <v>80</v>
      </c>
      <c r="AY164" s="10" t="s">
        <v>149</v>
      </c>
      <c r="BE164" s="139">
        <f>IF($N$164="základní",$J$164,0)</f>
        <v>0</v>
      </c>
      <c r="BF164" s="139">
        <f>IF($N$164="snížená",$J$164,0)</f>
        <v>0</v>
      </c>
      <c r="BG164" s="139">
        <f>IF($N$164="zákl. přenesená",$J$164,0)</f>
        <v>0</v>
      </c>
      <c r="BH164" s="139">
        <f>IF($N$164="sníž. přenesená",$J$164,0)</f>
        <v>0</v>
      </c>
      <c r="BI164" s="139">
        <f>IF($N$164="nulová",$J$164,0)</f>
        <v>0</v>
      </c>
      <c r="BJ164" s="89" t="s">
        <v>22</v>
      </c>
      <c r="BK164" s="139">
        <f>ROUND($I$164*$H$164,2)</f>
        <v>0</v>
      </c>
      <c r="BL164" s="89" t="s">
        <v>157</v>
      </c>
      <c r="BM164" s="89" t="s">
        <v>238</v>
      </c>
    </row>
    <row r="165" spans="2:47" s="10" customFormat="1" ht="16.5" customHeight="1">
      <c r="B165" s="24"/>
      <c r="D165" s="140" t="s">
        <v>158</v>
      </c>
      <c r="F165" s="141" t="s">
        <v>422</v>
      </c>
      <c r="L165" s="24"/>
      <c r="M165" s="50"/>
      <c r="T165" s="51"/>
      <c r="AT165" s="10" t="s">
        <v>158</v>
      </c>
      <c r="AU165" s="10" t="s">
        <v>80</v>
      </c>
    </row>
    <row r="166" spans="2:47" s="10" customFormat="1" ht="57.75" customHeight="1">
      <c r="B166" s="24"/>
      <c r="D166" s="151" t="s">
        <v>348</v>
      </c>
      <c r="F166" s="152" t="s">
        <v>423</v>
      </c>
      <c r="L166" s="24"/>
      <c r="M166" s="50"/>
      <c r="T166" s="51"/>
      <c r="AT166" s="10" t="s">
        <v>348</v>
      </c>
      <c r="AU166" s="10" t="s">
        <v>80</v>
      </c>
    </row>
    <row r="167" spans="2:65" s="10" customFormat="1" ht="15.75" customHeight="1">
      <c r="B167" s="24"/>
      <c r="C167" s="129" t="s">
        <v>275</v>
      </c>
      <c r="D167" s="129" t="s">
        <v>153</v>
      </c>
      <c r="E167" s="130" t="s">
        <v>424</v>
      </c>
      <c r="F167" s="131" t="s">
        <v>425</v>
      </c>
      <c r="G167" s="132" t="s">
        <v>205</v>
      </c>
      <c r="H167" s="133">
        <v>1</v>
      </c>
      <c r="I167" s="156"/>
      <c r="J167" s="134">
        <f>ROUND($I$167*$H$167,2)</f>
        <v>0</v>
      </c>
      <c r="K167" s="131"/>
      <c r="L167" s="24"/>
      <c r="M167" s="135"/>
      <c r="N167" s="136" t="s">
        <v>43</v>
      </c>
      <c r="Q167" s="137">
        <v>0</v>
      </c>
      <c r="R167" s="137">
        <f>$Q$167*$H$167</f>
        <v>0</v>
      </c>
      <c r="S167" s="137">
        <v>0</v>
      </c>
      <c r="T167" s="138">
        <f>$S$167*$H$167</f>
        <v>0</v>
      </c>
      <c r="AR167" s="89" t="s">
        <v>157</v>
      </c>
      <c r="AT167" s="89" t="s">
        <v>153</v>
      </c>
      <c r="AU167" s="89" t="s">
        <v>80</v>
      </c>
      <c r="AY167" s="10" t="s">
        <v>149</v>
      </c>
      <c r="BE167" s="139">
        <f>IF($N$167="základní",$J$167,0)</f>
        <v>0</v>
      </c>
      <c r="BF167" s="139">
        <f>IF($N$167="snížená",$J$167,0)</f>
        <v>0</v>
      </c>
      <c r="BG167" s="139">
        <f>IF($N$167="zákl. přenesená",$J$167,0)</f>
        <v>0</v>
      </c>
      <c r="BH167" s="139">
        <f>IF($N$167="sníž. přenesená",$J$167,0)</f>
        <v>0</v>
      </c>
      <c r="BI167" s="139">
        <f>IF($N$167="nulová",$J$167,0)</f>
        <v>0</v>
      </c>
      <c r="BJ167" s="89" t="s">
        <v>22</v>
      </c>
      <c r="BK167" s="139">
        <f>ROUND($I$167*$H$167,2)</f>
        <v>0</v>
      </c>
      <c r="BL167" s="89" t="s">
        <v>157</v>
      </c>
      <c r="BM167" s="89" t="s">
        <v>275</v>
      </c>
    </row>
    <row r="168" spans="2:47" s="10" customFormat="1" ht="16.5" customHeight="1">
      <c r="B168" s="24"/>
      <c r="D168" s="140" t="s">
        <v>158</v>
      </c>
      <c r="F168" s="141" t="s">
        <v>425</v>
      </c>
      <c r="L168" s="24"/>
      <c r="M168" s="50"/>
      <c r="T168" s="51"/>
      <c r="AT168" s="10" t="s">
        <v>158</v>
      </c>
      <c r="AU168" s="10" t="s">
        <v>80</v>
      </c>
    </row>
    <row r="169" spans="2:63" s="119" customFormat="1" ht="30.75" customHeight="1">
      <c r="B169" s="118"/>
      <c r="D169" s="120" t="s">
        <v>71</v>
      </c>
      <c r="E169" s="127" t="s">
        <v>192</v>
      </c>
      <c r="F169" s="127" t="s">
        <v>193</v>
      </c>
      <c r="J169" s="128">
        <f>$BK$169</f>
        <v>0</v>
      </c>
      <c r="L169" s="118"/>
      <c r="M169" s="123"/>
      <c r="P169" s="124">
        <f>SUM($P$170:$P$171)</f>
        <v>0</v>
      </c>
      <c r="R169" s="124">
        <f>SUM($R$170:$R$171)</f>
        <v>0</v>
      </c>
      <c r="T169" s="125">
        <f>SUM($T$170:$T$171)</f>
        <v>0</v>
      </c>
      <c r="AR169" s="120" t="s">
        <v>22</v>
      </c>
      <c r="AT169" s="120" t="s">
        <v>71</v>
      </c>
      <c r="AU169" s="120" t="s">
        <v>22</v>
      </c>
      <c r="AY169" s="120" t="s">
        <v>149</v>
      </c>
      <c r="BK169" s="126">
        <f>SUM($BK$170:$BK$171)</f>
        <v>0</v>
      </c>
    </row>
    <row r="170" spans="2:65" s="10" customFormat="1" ht="15.75" customHeight="1">
      <c r="B170" s="24"/>
      <c r="C170" s="129" t="s">
        <v>152</v>
      </c>
      <c r="D170" s="129" t="s">
        <v>153</v>
      </c>
      <c r="E170" s="130" t="s">
        <v>426</v>
      </c>
      <c r="F170" s="131" t="s">
        <v>427</v>
      </c>
      <c r="G170" s="132" t="s">
        <v>178</v>
      </c>
      <c r="H170" s="133">
        <v>2</v>
      </c>
      <c r="I170" s="156"/>
      <c r="J170" s="134">
        <f>ROUND($I$170*$H$170,2)</f>
        <v>0</v>
      </c>
      <c r="K170" s="131"/>
      <c r="L170" s="24"/>
      <c r="M170" s="135"/>
      <c r="N170" s="136" t="s">
        <v>43</v>
      </c>
      <c r="Q170" s="137">
        <v>0</v>
      </c>
      <c r="R170" s="137">
        <f>$Q$170*$H$170</f>
        <v>0</v>
      </c>
      <c r="S170" s="137">
        <v>0</v>
      </c>
      <c r="T170" s="138">
        <f>$S$170*$H$170</f>
        <v>0</v>
      </c>
      <c r="AR170" s="89" t="s">
        <v>157</v>
      </c>
      <c r="AT170" s="89" t="s">
        <v>153</v>
      </c>
      <c r="AU170" s="89" t="s">
        <v>80</v>
      </c>
      <c r="AY170" s="10" t="s">
        <v>149</v>
      </c>
      <c r="BE170" s="139">
        <f>IF($N$170="základní",$J$170,0)</f>
        <v>0</v>
      </c>
      <c r="BF170" s="139">
        <f>IF($N$170="snížená",$J$170,0)</f>
        <v>0</v>
      </c>
      <c r="BG170" s="139">
        <f>IF($N$170="zákl. přenesená",$J$170,0)</f>
        <v>0</v>
      </c>
      <c r="BH170" s="139">
        <f>IF($N$170="sníž. přenesená",$J$170,0)</f>
        <v>0</v>
      </c>
      <c r="BI170" s="139">
        <f>IF($N$170="nulová",$J$170,0)</f>
        <v>0</v>
      </c>
      <c r="BJ170" s="89" t="s">
        <v>22</v>
      </c>
      <c r="BK170" s="139">
        <f>ROUND($I$170*$H$170,2)</f>
        <v>0</v>
      </c>
      <c r="BL170" s="89" t="s">
        <v>157</v>
      </c>
      <c r="BM170" s="89" t="s">
        <v>152</v>
      </c>
    </row>
    <row r="171" spans="2:47" s="10" customFormat="1" ht="16.5" customHeight="1">
      <c r="B171" s="24"/>
      <c r="D171" s="140" t="s">
        <v>158</v>
      </c>
      <c r="F171" s="141" t="s">
        <v>427</v>
      </c>
      <c r="L171" s="24"/>
      <c r="M171" s="50"/>
      <c r="T171" s="51"/>
      <c r="AT171" s="10" t="s">
        <v>158</v>
      </c>
      <c r="AU171" s="10" t="s">
        <v>80</v>
      </c>
    </row>
    <row r="172" spans="2:63" s="119" customFormat="1" ht="37.5" customHeight="1">
      <c r="B172" s="118"/>
      <c r="D172" s="120" t="s">
        <v>71</v>
      </c>
      <c r="E172" s="121" t="s">
        <v>198</v>
      </c>
      <c r="F172" s="121" t="s">
        <v>199</v>
      </c>
      <c r="J172" s="122">
        <f>$BK$172</f>
        <v>0</v>
      </c>
      <c r="L172" s="118"/>
      <c r="M172" s="123"/>
      <c r="P172" s="124">
        <f>$P$173+$P$187+$P$223+$P$248</f>
        <v>0</v>
      </c>
      <c r="R172" s="124">
        <f>$R$173+$R$187+$R$223+$R$248</f>
        <v>1.12541</v>
      </c>
      <c r="T172" s="125">
        <f>$T$173+$T$187+$T$223+$T$248</f>
        <v>0.7945599999999999</v>
      </c>
      <c r="AR172" s="120" t="s">
        <v>22</v>
      </c>
      <c r="AT172" s="120" t="s">
        <v>71</v>
      </c>
      <c r="AU172" s="120" t="s">
        <v>72</v>
      </c>
      <c r="AY172" s="120" t="s">
        <v>149</v>
      </c>
      <c r="BK172" s="126">
        <f>$BK$173+$BK$187+$BK$223+$BK$248</f>
        <v>0</v>
      </c>
    </row>
    <row r="173" spans="2:63" s="119" customFormat="1" ht="21" customHeight="1">
      <c r="B173" s="118"/>
      <c r="D173" s="120" t="s">
        <v>71</v>
      </c>
      <c r="E173" s="127" t="s">
        <v>430</v>
      </c>
      <c r="F173" s="127" t="s">
        <v>431</v>
      </c>
      <c r="J173" s="128">
        <f>$BK$173</f>
        <v>0</v>
      </c>
      <c r="L173" s="118"/>
      <c r="M173" s="123"/>
      <c r="P173" s="124">
        <f>SUM($P$174:$P$186)</f>
        <v>0</v>
      </c>
      <c r="R173" s="124">
        <f>SUM($R$174:$R$186)</f>
        <v>0.00392</v>
      </c>
      <c r="T173" s="125">
        <f>SUM($T$174:$T$186)</f>
        <v>0.04204</v>
      </c>
      <c r="AR173" s="120" t="s">
        <v>22</v>
      </c>
      <c r="AT173" s="120" t="s">
        <v>71</v>
      </c>
      <c r="AU173" s="120" t="s">
        <v>22</v>
      </c>
      <c r="AY173" s="120" t="s">
        <v>149</v>
      </c>
      <c r="BK173" s="126">
        <f>SUM($BK$174:$BK$186)</f>
        <v>0</v>
      </c>
    </row>
    <row r="174" spans="2:65" s="10" customFormat="1" ht="15.75" customHeight="1">
      <c r="B174" s="24"/>
      <c r="C174" s="129" t="s">
        <v>280</v>
      </c>
      <c r="D174" s="129" t="s">
        <v>153</v>
      </c>
      <c r="E174" s="130" t="s">
        <v>432</v>
      </c>
      <c r="F174" s="131" t="s">
        <v>433</v>
      </c>
      <c r="G174" s="132" t="s">
        <v>210</v>
      </c>
      <c r="H174" s="133">
        <v>2</v>
      </c>
      <c r="I174" s="156"/>
      <c r="J174" s="134">
        <f>ROUND($I$174*$H$174,2)</f>
        <v>0</v>
      </c>
      <c r="K174" s="131"/>
      <c r="L174" s="24"/>
      <c r="M174" s="135"/>
      <c r="N174" s="136" t="s">
        <v>43</v>
      </c>
      <c r="Q174" s="137">
        <v>0</v>
      </c>
      <c r="R174" s="137">
        <f>$Q$174*$H$174</f>
        <v>0</v>
      </c>
      <c r="S174" s="137">
        <v>0</v>
      </c>
      <c r="T174" s="138">
        <f>$S$174*$H$174</f>
        <v>0</v>
      </c>
      <c r="AR174" s="89" t="s">
        <v>157</v>
      </c>
      <c r="AT174" s="89" t="s">
        <v>153</v>
      </c>
      <c r="AU174" s="89" t="s">
        <v>80</v>
      </c>
      <c r="AY174" s="10" t="s">
        <v>149</v>
      </c>
      <c r="BE174" s="139">
        <f>IF($N$174="základní",$J$174,0)</f>
        <v>0</v>
      </c>
      <c r="BF174" s="139">
        <f>IF($N$174="snížená",$J$174,0)</f>
        <v>0</v>
      </c>
      <c r="BG174" s="139">
        <f>IF($N$174="zákl. přenesená",$J$174,0)</f>
        <v>0</v>
      </c>
      <c r="BH174" s="139">
        <f>IF($N$174="sníž. přenesená",$J$174,0)</f>
        <v>0</v>
      </c>
      <c r="BI174" s="139">
        <f>IF($N$174="nulová",$J$174,0)</f>
        <v>0</v>
      </c>
      <c r="BJ174" s="89" t="s">
        <v>22</v>
      </c>
      <c r="BK174" s="139">
        <f>ROUND($I$174*$H$174,2)</f>
        <v>0</v>
      </c>
      <c r="BL174" s="89" t="s">
        <v>157</v>
      </c>
      <c r="BM174" s="89" t="s">
        <v>280</v>
      </c>
    </row>
    <row r="175" spans="2:47" s="10" customFormat="1" ht="16.5" customHeight="1">
      <c r="B175" s="24"/>
      <c r="D175" s="140" t="s">
        <v>158</v>
      </c>
      <c r="F175" s="141" t="s">
        <v>433</v>
      </c>
      <c r="L175" s="24"/>
      <c r="M175" s="50"/>
      <c r="T175" s="51"/>
      <c r="AT175" s="10" t="s">
        <v>158</v>
      </c>
      <c r="AU175" s="10" t="s">
        <v>80</v>
      </c>
    </row>
    <row r="176" spans="2:65" s="10" customFormat="1" ht="15.75" customHeight="1">
      <c r="B176" s="24"/>
      <c r="C176" s="129" t="s">
        <v>161</v>
      </c>
      <c r="D176" s="129" t="s">
        <v>153</v>
      </c>
      <c r="E176" s="130" t="s">
        <v>434</v>
      </c>
      <c r="F176" s="131" t="s">
        <v>435</v>
      </c>
      <c r="G176" s="132" t="s">
        <v>210</v>
      </c>
      <c r="H176" s="133">
        <v>2</v>
      </c>
      <c r="I176" s="156"/>
      <c r="J176" s="134">
        <f>ROUND($I$176*$H$176,2)</f>
        <v>0</v>
      </c>
      <c r="K176" s="131"/>
      <c r="L176" s="24"/>
      <c r="M176" s="135"/>
      <c r="N176" s="136" t="s">
        <v>43</v>
      </c>
      <c r="Q176" s="137">
        <v>0</v>
      </c>
      <c r="R176" s="137">
        <f>$Q$176*$H$176</f>
        <v>0</v>
      </c>
      <c r="S176" s="137">
        <v>0.01946</v>
      </c>
      <c r="T176" s="138">
        <f>$S$176*$H$176</f>
        <v>0.03892</v>
      </c>
      <c r="AR176" s="89" t="s">
        <v>157</v>
      </c>
      <c r="AT176" s="89" t="s">
        <v>153</v>
      </c>
      <c r="AU176" s="89" t="s">
        <v>80</v>
      </c>
      <c r="AY176" s="10" t="s">
        <v>149</v>
      </c>
      <c r="BE176" s="139">
        <f>IF($N$176="základní",$J$176,0)</f>
        <v>0</v>
      </c>
      <c r="BF176" s="139">
        <f>IF($N$176="snížená",$J$176,0)</f>
        <v>0</v>
      </c>
      <c r="BG176" s="139">
        <f>IF($N$176="zákl. přenesená",$J$176,0)</f>
        <v>0</v>
      </c>
      <c r="BH176" s="139">
        <f>IF($N$176="sníž. přenesená",$J$176,0)</f>
        <v>0</v>
      </c>
      <c r="BI176" s="139">
        <f>IF($N$176="nulová",$J$176,0)</f>
        <v>0</v>
      </c>
      <c r="BJ176" s="89" t="s">
        <v>22</v>
      </c>
      <c r="BK176" s="139">
        <f>ROUND($I$176*$H$176,2)</f>
        <v>0</v>
      </c>
      <c r="BL176" s="89" t="s">
        <v>157</v>
      </c>
      <c r="BM176" s="89" t="s">
        <v>161</v>
      </c>
    </row>
    <row r="177" spans="2:47" s="10" customFormat="1" ht="16.5" customHeight="1">
      <c r="B177" s="24"/>
      <c r="D177" s="140" t="s">
        <v>158</v>
      </c>
      <c r="F177" s="141" t="s">
        <v>436</v>
      </c>
      <c r="L177" s="24"/>
      <c r="M177" s="50"/>
      <c r="T177" s="51"/>
      <c r="AT177" s="10" t="s">
        <v>158</v>
      </c>
      <c r="AU177" s="10" t="s">
        <v>80</v>
      </c>
    </row>
    <row r="178" spans="2:65" s="10" customFormat="1" ht="15.75" customHeight="1">
      <c r="B178" s="24"/>
      <c r="C178" s="129" t="s">
        <v>287</v>
      </c>
      <c r="D178" s="129" t="s">
        <v>153</v>
      </c>
      <c r="E178" s="130" t="s">
        <v>437</v>
      </c>
      <c r="F178" s="131" t="s">
        <v>438</v>
      </c>
      <c r="G178" s="132" t="s">
        <v>210</v>
      </c>
      <c r="H178" s="133">
        <v>2</v>
      </c>
      <c r="I178" s="156"/>
      <c r="J178" s="134">
        <f>ROUND($I$178*$H$178,2)</f>
        <v>0</v>
      </c>
      <c r="K178" s="131"/>
      <c r="L178" s="24"/>
      <c r="M178" s="135"/>
      <c r="N178" s="136" t="s">
        <v>43</v>
      </c>
      <c r="Q178" s="137">
        <v>0</v>
      </c>
      <c r="R178" s="137">
        <f>$Q$178*$H$178</f>
        <v>0</v>
      </c>
      <c r="S178" s="137">
        <v>0.00156</v>
      </c>
      <c r="T178" s="138">
        <f>$S$178*$H$178</f>
        <v>0.00312</v>
      </c>
      <c r="AR178" s="89" t="s">
        <v>157</v>
      </c>
      <c r="AT178" s="89" t="s">
        <v>153</v>
      </c>
      <c r="AU178" s="89" t="s">
        <v>80</v>
      </c>
      <c r="AY178" s="10" t="s">
        <v>149</v>
      </c>
      <c r="BE178" s="139">
        <f>IF($N$178="základní",$J$178,0)</f>
        <v>0</v>
      </c>
      <c r="BF178" s="139">
        <f>IF($N$178="snížená",$J$178,0)</f>
        <v>0</v>
      </c>
      <c r="BG178" s="139">
        <f>IF($N$178="zákl. přenesená",$J$178,0)</f>
        <v>0</v>
      </c>
      <c r="BH178" s="139">
        <f>IF($N$178="sníž. přenesená",$J$178,0)</f>
        <v>0</v>
      </c>
      <c r="BI178" s="139">
        <f>IF($N$178="nulová",$J$178,0)</f>
        <v>0</v>
      </c>
      <c r="BJ178" s="89" t="s">
        <v>22</v>
      </c>
      <c r="BK178" s="139">
        <f>ROUND($I$178*$H$178,2)</f>
        <v>0</v>
      </c>
      <c r="BL178" s="89" t="s">
        <v>157</v>
      </c>
      <c r="BM178" s="89" t="s">
        <v>287</v>
      </c>
    </row>
    <row r="179" spans="2:47" s="10" customFormat="1" ht="16.5" customHeight="1">
      <c r="B179" s="24"/>
      <c r="D179" s="140" t="s">
        <v>158</v>
      </c>
      <c r="F179" s="141" t="s">
        <v>439</v>
      </c>
      <c r="L179" s="24"/>
      <c r="M179" s="50"/>
      <c r="T179" s="51"/>
      <c r="AT179" s="10" t="s">
        <v>158</v>
      </c>
      <c r="AU179" s="10" t="s">
        <v>80</v>
      </c>
    </row>
    <row r="180" spans="2:65" s="10" customFormat="1" ht="15.75" customHeight="1">
      <c r="B180" s="24"/>
      <c r="C180" s="129" t="s">
        <v>284</v>
      </c>
      <c r="D180" s="129" t="s">
        <v>153</v>
      </c>
      <c r="E180" s="130" t="s">
        <v>440</v>
      </c>
      <c r="F180" s="131" t="s">
        <v>441</v>
      </c>
      <c r="G180" s="132" t="s">
        <v>205</v>
      </c>
      <c r="H180" s="133">
        <v>2</v>
      </c>
      <c r="I180" s="156"/>
      <c r="J180" s="134">
        <f>ROUND($I$180*$H$180,2)</f>
        <v>0</v>
      </c>
      <c r="K180" s="131"/>
      <c r="L180" s="24"/>
      <c r="M180" s="135"/>
      <c r="N180" s="136" t="s">
        <v>43</v>
      </c>
      <c r="Q180" s="137">
        <v>0.00016</v>
      </c>
      <c r="R180" s="137">
        <f>$Q$180*$H$180</f>
        <v>0.00032</v>
      </c>
      <c r="S180" s="137">
        <v>0</v>
      </c>
      <c r="T180" s="138">
        <f>$S$180*$H$180</f>
        <v>0</v>
      </c>
      <c r="AR180" s="89" t="s">
        <v>157</v>
      </c>
      <c r="AT180" s="89" t="s">
        <v>153</v>
      </c>
      <c r="AU180" s="89" t="s">
        <v>80</v>
      </c>
      <c r="AY180" s="10" t="s">
        <v>149</v>
      </c>
      <c r="BE180" s="139">
        <f>IF($N$180="základní",$J$180,0)</f>
        <v>0</v>
      </c>
      <c r="BF180" s="139">
        <f>IF($N$180="snížená",$J$180,0)</f>
        <v>0</v>
      </c>
      <c r="BG180" s="139">
        <f>IF($N$180="zákl. přenesená",$J$180,0)</f>
        <v>0</v>
      </c>
      <c r="BH180" s="139">
        <f>IF($N$180="sníž. přenesená",$J$180,0)</f>
        <v>0</v>
      </c>
      <c r="BI180" s="139">
        <f>IF($N$180="nulová",$J$180,0)</f>
        <v>0</v>
      </c>
      <c r="BJ180" s="89" t="s">
        <v>22</v>
      </c>
      <c r="BK180" s="139">
        <f>ROUND($I$180*$H$180,2)</f>
        <v>0</v>
      </c>
      <c r="BL180" s="89" t="s">
        <v>157</v>
      </c>
      <c r="BM180" s="89" t="s">
        <v>284</v>
      </c>
    </row>
    <row r="181" spans="2:47" s="10" customFormat="1" ht="16.5" customHeight="1">
      <c r="B181" s="24"/>
      <c r="D181" s="140" t="s">
        <v>158</v>
      </c>
      <c r="F181" s="141" t="s">
        <v>442</v>
      </c>
      <c r="L181" s="24"/>
      <c r="M181" s="50"/>
      <c r="T181" s="51"/>
      <c r="AT181" s="10" t="s">
        <v>158</v>
      </c>
      <c r="AU181" s="10" t="s">
        <v>80</v>
      </c>
    </row>
    <row r="182" spans="2:47" s="10" customFormat="1" ht="30.75" customHeight="1">
      <c r="B182" s="24"/>
      <c r="D182" s="151" t="s">
        <v>348</v>
      </c>
      <c r="F182" s="152" t="s">
        <v>443</v>
      </c>
      <c r="L182" s="24"/>
      <c r="M182" s="50"/>
      <c r="T182" s="51"/>
      <c r="AT182" s="10" t="s">
        <v>348</v>
      </c>
      <c r="AU182" s="10" t="s">
        <v>80</v>
      </c>
    </row>
    <row r="183" spans="2:65" s="10" customFormat="1" ht="15.75" customHeight="1">
      <c r="B183" s="24"/>
      <c r="C183" s="142" t="s">
        <v>288</v>
      </c>
      <c r="D183" s="142" t="s">
        <v>247</v>
      </c>
      <c r="E183" s="143" t="s">
        <v>446</v>
      </c>
      <c r="F183" s="144" t="s">
        <v>447</v>
      </c>
      <c r="G183" s="145" t="s">
        <v>205</v>
      </c>
      <c r="H183" s="146">
        <v>2</v>
      </c>
      <c r="I183" s="157"/>
      <c r="J183" s="147">
        <f>ROUND($I$183*$H$183,2)</f>
        <v>0</v>
      </c>
      <c r="K183" s="144"/>
      <c r="L183" s="148"/>
      <c r="M183" s="149"/>
      <c r="N183" s="150" t="s">
        <v>43</v>
      </c>
      <c r="Q183" s="137">
        <v>0.0018</v>
      </c>
      <c r="R183" s="137">
        <f>$Q$183*$H$183</f>
        <v>0.0036</v>
      </c>
      <c r="S183" s="137">
        <v>0</v>
      </c>
      <c r="T183" s="138">
        <f>$S$183*$H$183</f>
        <v>0</v>
      </c>
      <c r="AR183" s="89" t="s">
        <v>164</v>
      </c>
      <c r="AT183" s="89" t="s">
        <v>247</v>
      </c>
      <c r="AU183" s="89" t="s">
        <v>80</v>
      </c>
      <c r="AY183" s="10" t="s">
        <v>149</v>
      </c>
      <c r="BE183" s="139">
        <f>IF($N$183="základní",$J$183,0)</f>
        <v>0</v>
      </c>
      <c r="BF183" s="139">
        <f>IF($N$183="snížená",$J$183,0)</f>
        <v>0</v>
      </c>
      <c r="BG183" s="139">
        <f>IF($N$183="zákl. přenesená",$J$183,0)</f>
        <v>0</v>
      </c>
      <c r="BH183" s="139">
        <f>IF($N$183="sníž. přenesená",$J$183,0)</f>
        <v>0</v>
      </c>
      <c r="BI183" s="139">
        <f>IF($N$183="nulová",$J$183,0)</f>
        <v>0</v>
      </c>
      <c r="BJ183" s="89" t="s">
        <v>22</v>
      </c>
      <c r="BK183" s="139">
        <f>ROUND($I$183*$H$183,2)</f>
        <v>0</v>
      </c>
      <c r="BL183" s="89" t="s">
        <v>157</v>
      </c>
      <c r="BM183" s="89" t="s">
        <v>707</v>
      </c>
    </row>
    <row r="184" spans="2:47" s="10" customFormat="1" ht="16.5" customHeight="1">
      <c r="B184" s="24"/>
      <c r="D184" s="140" t="s">
        <v>158</v>
      </c>
      <c r="F184" s="141" t="s">
        <v>449</v>
      </c>
      <c r="L184" s="24"/>
      <c r="M184" s="50"/>
      <c r="T184" s="51"/>
      <c r="AT184" s="10" t="s">
        <v>158</v>
      </c>
      <c r="AU184" s="10" t="s">
        <v>80</v>
      </c>
    </row>
    <row r="185" spans="2:65" s="10" customFormat="1" ht="27" customHeight="1">
      <c r="B185" s="24"/>
      <c r="C185" s="129" t="s">
        <v>277</v>
      </c>
      <c r="D185" s="129" t="s">
        <v>153</v>
      </c>
      <c r="E185" s="130" t="s">
        <v>708</v>
      </c>
      <c r="F185" s="131" t="s">
        <v>709</v>
      </c>
      <c r="G185" s="132" t="s">
        <v>210</v>
      </c>
      <c r="H185" s="133">
        <v>1</v>
      </c>
      <c r="I185" s="156"/>
      <c r="J185" s="134">
        <f>ROUND($I$185*$H$185,2)</f>
        <v>0</v>
      </c>
      <c r="K185" s="131"/>
      <c r="L185" s="24"/>
      <c r="M185" s="135"/>
      <c r="N185" s="136" t="s">
        <v>43</v>
      </c>
      <c r="Q185" s="137">
        <v>0</v>
      </c>
      <c r="R185" s="137">
        <f>$Q$185*$H$185</f>
        <v>0</v>
      </c>
      <c r="S185" s="137">
        <v>0</v>
      </c>
      <c r="T185" s="138">
        <f>$S$185*$H$185</f>
        <v>0</v>
      </c>
      <c r="AR185" s="89" t="s">
        <v>157</v>
      </c>
      <c r="AT185" s="89" t="s">
        <v>153</v>
      </c>
      <c r="AU185" s="89" t="s">
        <v>80</v>
      </c>
      <c r="AY185" s="10" t="s">
        <v>149</v>
      </c>
      <c r="BE185" s="139">
        <f>IF($N$185="základní",$J$185,0)</f>
        <v>0</v>
      </c>
      <c r="BF185" s="139">
        <f>IF($N$185="snížená",$J$185,0)</f>
        <v>0</v>
      </c>
      <c r="BG185" s="139">
        <f>IF($N$185="zákl. přenesená",$J$185,0)</f>
        <v>0</v>
      </c>
      <c r="BH185" s="139">
        <f>IF($N$185="sníž. přenesená",$J$185,0)</f>
        <v>0</v>
      </c>
      <c r="BI185" s="139">
        <f>IF($N$185="nulová",$J$185,0)</f>
        <v>0</v>
      </c>
      <c r="BJ185" s="89" t="s">
        <v>22</v>
      </c>
      <c r="BK185" s="139">
        <f>ROUND($I$185*$H$185,2)</f>
        <v>0</v>
      </c>
      <c r="BL185" s="89" t="s">
        <v>157</v>
      </c>
      <c r="BM185" s="89" t="s">
        <v>277</v>
      </c>
    </row>
    <row r="186" spans="2:47" s="10" customFormat="1" ht="16.5" customHeight="1">
      <c r="B186" s="24"/>
      <c r="D186" s="140" t="s">
        <v>158</v>
      </c>
      <c r="F186" s="141" t="s">
        <v>709</v>
      </c>
      <c r="L186" s="24"/>
      <c r="M186" s="50"/>
      <c r="T186" s="51"/>
      <c r="AT186" s="10" t="s">
        <v>158</v>
      </c>
      <c r="AU186" s="10" t="s">
        <v>80</v>
      </c>
    </row>
    <row r="187" spans="2:63" s="119" customFormat="1" ht="30.75" customHeight="1">
      <c r="B187" s="118"/>
      <c r="D187" s="120" t="s">
        <v>71</v>
      </c>
      <c r="E187" s="127" t="s">
        <v>450</v>
      </c>
      <c r="F187" s="127" t="s">
        <v>451</v>
      </c>
      <c r="J187" s="128">
        <f>$BK$187</f>
        <v>0</v>
      </c>
      <c r="L187" s="118"/>
      <c r="M187" s="123"/>
      <c r="P187" s="124">
        <f>SUM($P$188:$P$222)</f>
        <v>0</v>
      </c>
      <c r="R187" s="124">
        <f>SUM($R$188:$R$222)</f>
        <v>0.48794000000000004</v>
      </c>
      <c r="T187" s="125">
        <f>SUM($T$188:$T$222)</f>
        <v>0.2</v>
      </c>
      <c r="AR187" s="120" t="s">
        <v>22</v>
      </c>
      <c r="AT187" s="120" t="s">
        <v>71</v>
      </c>
      <c r="AU187" s="120" t="s">
        <v>22</v>
      </c>
      <c r="AY187" s="120" t="s">
        <v>149</v>
      </c>
      <c r="BK187" s="126">
        <f>SUM($BK$188:$BK$222)</f>
        <v>0</v>
      </c>
    </row>
    <row r="188" spans="2:65" s="10" customFormat="1" ht="15.75" customHeight="1">
      <c r="B188" s="24"/>
      <c r="C188" s="129" t="s">
        <v>281</v>
      </c>
      <c r="D188" s="129" t="s">
        <v>153</v>
      </c>
      <c r="E188" s="130" t="s">
        <v>452</v>
      </c>
      <c r="F188" s="131" t="s">
        <v>453</v>
      </c>
      <c r="G188" s="132" t="s">
        <v>156</v>
      </c>
      <c r="H188" s="133">
        <v>80</v>
      </c>
      <c r="I188" s="156"/>
      <c r="J188" s="134">
        <f>ROUND($I$188*$H$188,2)</f>
        <v>0</v>
      </c>
      <c r="K188" s="131"/>
      <c r="L188" s="24"/>
      <c r="M188" s="135"/>
      <c r="N188" s="136" t="s">
        <v>43</v>
      </c>
      <c r="Q188" s="137">
        <v>0</v>
      </c>
      <c r="R188" s="137">
        <f>$Q$188*$H$188</f>
        <v>0</v>
      </c>
      <c r="S188" s="137">
        <v>0</v>
      </c>
      <c r="T188" s="138">
        <f>$S$188*$H$188</f>
        <v>0</v>
      </c>
      <c r="AR188" s="89" t="s">
        <v>157</v>
      </c>
      <c r="AT188" s="89" t="s">
        <v>153</v>
      </c>
      <c r="AU188" s="89" t="s">
        <v>80</v>
      </c>
      <c r="AY188" s="10" t="s">
        <v>149</v>
      </c>
      <c r="BE188" s="139">
        <f>IF($N$188="základní",$J$188,0)</f>
        <v>0</v>
      </c>
      <c r="BF188" s="139">
        <f>IF($N$188="snížená",$J$188,0)</f>
        <v>0</v>
      </c>
      <c r="BG188" s="139">
        <f>IF($N$188="zákl. přenesená",$J$188,0)</f>
        <v>0</v>
      </c>
      <c r="BH188" s="139">
        <f>IF($N$188="sníž. přenesená",$J$188,0)</f>
        <v>0</v>
      </c>
      <c r="BI188" s="139">
        <f>IF($N$188="nulová",$J$188,0)</f>
        <v>0</v>
      </c>
      <c r="BJ188" s="89" t="s">
        <v>22</v>
      </c>
      <c r="BK188" s="139">
        <f>ROUND($I$188*$H$188,2)</f>
        <v>0</v>
      </c>
      <c r="BL188" s="89" t="s">
        <v>157</v>
      </c>
      <c r="BM188" s="89" t="s">
        <v>281</v>
      </c>
    </row>
    <row r="189" spans="2:47" s="10" customFormat="1" ht="16.5" customHeight="1">
      <c r="B189" s="24"/>
      <c r="D189" s="140" t="s">
        <v>158</v>
      </c>
      <c r="F189" s="141" t="s">
        <v>454</v>
      </c>
      <c r="L189" s="24"/>
      <c r="M189" s="50"/>
      <c r="T189" s="51"/>
      <c r="AT189" s="10" t="s">
        <v>158</v>
      </c>
      <c r="AU189" s="10" t="s">
        <v>80</v>
      </c>
    </row>
    <row r="190" spans="2:65" s="10" customFormat="1" ht="15.75" customHeight="1">
      <c r="B190" s="24"/>
      <c r="C190" s="129" t="s">
        <v>710</v>
      </c>
      <c r="D190" s="129" t="s">
        <v>153</v>
      </c>
      <c r="E190" s="130" t="s">
        <v>456</v>
      </c>
      <c r="F190" s="131" t="s">
        <v>457</v>
      </c>
      <c r="G190" s="132" t="s">
        <v>156</v>
      </c>
      <c r="H190" s="133">
        <v>80</v>
      </c>
      <c r="I190" s="156"/>
      <c r="J190" s="134">
        <f>ROUND($I$190*$H$190,2)</f>
        <v>0</v>
      </c>
      <c r="K190" s="131"/>
      <c r="L190" s="24"/>
      <c r="M190" s="135"/>
      <c r="N190" s="136" t="s">
        <v>43</v>
      </c>
      <c r="Q190" s="137">
        <v>0</v>
      </c>
      <c r="R190" s="137">
        <f>$Q$190*$H$190</f>
        <v>0</v>
      </c>
      <c r="S190" s="137">
        <v>0</v>
      </c>
      <c r="T190" s="138">
        <f>$S$190*$H$190</f>
        <v>0</v>
      </c>
      <c r="AR190" s="89" t="s">
        <v>157</v>
      </c>
      <c r="AT190" s="89" t="s">
        <v>153</v>
      </c>
      <c r="AU190" s="89" t="s">
        <v>80</v>
      </c>
      <c r="AY190" s="10" t="s">
        <v>149</v>
      </c>
      <c r="BE190" s="139">
        <f>IF($N$190="základní",$J$190,0)</f>
        <v>0</v>
      </c>
      <c r="BF190" s="139">
        <f>IF($N$190="snížená",$J$190,0)</f>
        <v>0</v>
      </c>
      <c r="BG190" s="139">
        <f>IF($N$190="zákl. přenesená",$J$190,0)</f>
        <v>0</v>
      </c>
      <c r="BH190" s="139">
        <f>IF($N$190="sníž. přenesená",$J$190,0)</f>
        <v>0</v>
      </c>
      <c r="BI190" s="139">
        <f>IF($N$190="nulová",$J$190,0)</f>
        <v>0</v>
      </c>
      <c r="BJ190" s="89" t="s">
        <v>22</v>
      </c>
      <c r="BK190" s="139">
        <f>ROUND($I$190*$H$190,2)</f>
        <v>0</v>
      </c>
      <c r="BL190" s="89" t="s">
        <v>157</v>
      </c>
      <c r="BM190" s="89" t="s">
        <v>711</v>
      </c>
    </row>
    <row r="191" spans="2:47" s="10" customFormat="1" ht="16.5" customHeight="1">
      <c r="B191" s="24"/>
      <c r="D191" s="140" t="s">
        <v>158</v>
      </c>
      <c r="F191" s="141" t="s">
        <v>457</v>
      </c>
      <c r="L191" s="24"/>
      <c r="M191" s="50"/>
      <c r="T191" s="51"/>
      <c r="AT191" s="10" t="s">
        <v>158</v>
      </c>
      <c r="AU191" s="10" t="s">
        <v>80</v>
      </c>
    </row>
    <row r="192" spans="2:65" s="10" customFormat="1" ht="15.75" customHeight="1">
      <c r="B192" s="24"/>
      <c r="C192" s="129" t="s">
        <v>264</v>
      </c>
      <c r="D192" s="129" t="s">
        <v>153</v>
      </c>
      <c r="E192" s="130" t="s">
        <v>459</v>
      </c>
      <c r="F192" s="131" t="s">
        <v>460</v>
      </c>
      <c r="G192" s="132" t="s">
        <v>156</v>
      </c>
      <c r="H192" s="133">
        <v>80</v>
      </c>
      <c r="I192" s="156"/>
      <c r="J192" s="134">
        <f>ROUND($I$192*$H$192,2)</f>
        <v>0</v>
      </c>
      <c r="K192" s="131"/>
      <c r="L192" s="24"/>
      <c r="M192" s="135"/>
      <c r="N192" s="136" t="s">
        <v>43</v>
      </c>
      <c r="Q192" s="137">
        <v>0</v>
      </c>
      <c r="R192" s="137">
        <f>$Q$192*$H$192</f>
        <v>0</v>
      </c>
      <c r="S192" s="137">
        <v>0</v>
      </c>
      <c r="T192" s="138">
        <f>$S$192*$H$192</f>
        <v>0</v>
      </c>
      <c r="AR192" s="89" t="s">
        <v>157</v>
      </c>
      <c r="AT192" s="89" t="s">
        <v>153</v>
      </c>
      <c r="AU192" s="89" t="s">
        <v>80</v>
      </c>
      <c r="AY192" s="10" t="s">
        <v>149</v>
      </c>
      <c r="BE192" s="139">
        <f>IF($N$192="základní",$J$192,0)</f>
        <v>0</v>
      </c>
      <c r="BF192" s="139">
        <f>IF($N$192="snížená",$J$192,0)</f>
        <v>0</v>
      </c>
      <c r="BG192" s="139">
        <f>IF($N$192="zákl. přenesená",$J$192,0)</f>
        <v>0</v>
      </c>
      <c r="BH192" s="139">
        <f>IF($N$192="sníž. přenesená",$J$192,0)</f>
        <v>0</v>
      </c>
      <c r="BI192" s="139">
        <f>IF($N$192="nulová",$J$192,0)</f>
        <v>0</v>
      </c>
      <c r="BJ192" s="89" t="s">
        <v>22</v>
      </c>
      <c r="BK192" s="139">
        <f>ROUND($I$192*$H$192,2)</f>
        <v>0</v>
      </c>
      <c r="BL192" s="89" t="s">
        <v>157</v>
      </c>
      <c r="BM192" s="89" t="s">
        <v>268</v>
      </c>
    </row>
    <row r="193" spans="2:47" s="10" customFormat="1" ht="16.5" customHeight="1">
      <c r="B193" s="24"/>
      <c r="D193" s="140" t="s">
        <v>158</v>
      </c>
      <c r="F193" s="141" t="s">
        <v>461</v>
      </c>
      <c r="L193" s="24"/>
      <c r="M193" s="50"/>
      <c r="T193" s="51"/>
      <c r="AT193" s="10" t="s">
        <v>158</v>
      </c>
      <c r="AU193" s="10" t="s">
        <v>80</v>
      </c>
    </row>
    <row r="194" spans="2:47" s="10" customFormat="1" ht="30.75" customHeight="1">
      <c r="B194" s="24"/>
      <c r="D194" s="151" t="s">
        <v>348</v>
      </c>
      <c r="F194" s="152" t="s">
        <v>462</v>
      </c>
      <c r="L194" s="24"/>
      <c r="M194" s="50"/>
      <c r="T194" s="51"/>
      <c r="AT194" s="10" t="s">
        <v>348</v>
      </c>
      <c r="AU194" s="10" t="s">
        <v>80</v>
      </c>
    </row>
    <row r="195" spans="2:65" s="10" customFormat="1" ht="15.75" customHeight="1">
      <c r="B195" s="24"/>
      <c r="C195" s="129" t="s">
        <v>268</v>
      </c>
      <c r="D195" s="129" t="s">
        <v>153</v>
      </c>
      <c r="E195" s="130" t="s">
        <v>463</v>
      </c>
      <c r="F195" s="131" t="s">
        <v>464</v>
      </c>
      <c r="G195" s="132" t="s">
        <v>156</v>
      </c>
      <c r="H195" s="133">
        <v>80</v>
      </c>
      <c r="I195" s="156"/>
      <c r="J195" s="134">
        <f>ROUND($I$195*$H$195,2)</f>
        <v>0</v>
      </c>
      <c r="K195" s="131"/>
      <c r="L195" s="24"/>
      <c r="M195" s="135"/>
      <c r="N195" s="136" t="s">
        <v>43</v>
      </c>
      <c r="Q195" s="137">
        <v>0</v>
      </c>
      <c r="R195" s="137">
        <f>$Q$195*$H$195</f>
        <v>0</v>
      </c>
      <c r="S195" s="137">
        <v>0</v>
      </c>
      <c r="T195" s="138">
        <f>$S$195*$H$195</f>
        <v>0</v>
      </c>
      <c r="AR195" s="89" t="s">
        <v>157</v>
      </c>
      <c r="AT195" s="89" t="s">
        <v>153</v>
      </c>
      <c r="AU195" s="89" t="s">
        <v>80</v>
      </c>
      <c r="AY195" s="10" t="s">
        <v>149</v>
      </c>
      <c r="BE195" s="139">
        <f>IF($N$195="základní",$J$195,0)</f>
        <v>0</v>
      </c>
      <c r="BF195" s="139">
        <f>IF($N$195="snížená",$J$195,0)</f>
        <v>0</v>
      </c>
      <c r="BG195" s="139">
        <f>IF($N$195="zákl. přenesená",$J$195,0)</f>
        <v>0</v>
      </c>
      <c r="BH195" s="139">
        <f>IF($N$195="sníž. přenesená",$J$195,0)</f>
        <v>0</v>
      </c>
      <c r="BI195" s="139">
        <f>IF($N$195="nulová",$J$195,0)</f>
        <v>0</v>
      </c>
      <c r="BJ195" s="89" t="s">
        <v>22</v>
      </c>
      <c r="BK195" s="139">
        <f>ROUND($I$195*$H$195,2)</f>
        <v>0</v>
      </c>
      <c r="BL195" s="89" t="s">
        <v>157</v>
      </c>
      <c r="BM195" s="89" t="s">
        <v>169</v>
      </c>
    </row>
    <row r="196" spans="2:47" s="10" customFormat="1" ht="16.5" customHeight="1">
      <c r="B196" s="24"/>
      <c r="D196" s="140" t="s">
        <v>158</v>
      </c>
      <c r="F196" s="141" t="s">
        <v>465</v>
      </c>
      <c r="L196" s="24"/>
      <c r="M196" s="50"/>
      <c r="T196" s="51"/>
      <c r="AT196" s="10" t="s">
        <v>158</v>
      </c>
      <c r="AU196" s="10" t="s">
        <v>80</v>
      </c>
    </row>
    <row r="197" spans="2:47" s="10" customFormat="1" ht="30.75" customHeight="1">
      <c r="B197" s="24"/>
      <c r="D197" s="151" t="s">
        <v>348</v>
      </c>
      <c r="F197" s="152" t="s">
        <v>462</v>
      </c>
      <c r="L197" s="24"/>
      <c r="M197" s="50"/>
      <c r="T197" s="51"/>
      <c r="AT197" s="10" t="s">
        <v>348</v>
      </c>
      <c r="AU197" s="10" t="s">
        <v>80</v>
      </c>
    </row>
    <row r="198" spans="2:65" s="10" customFormat="1" ht="15.75" customHeight="1">
      <c r="B198" s="24"/>
      <c r="C198" s="129" t="s">
        <v>169</v>
      </c>
      <c r="D198" s="129" t="s">
        <v>153</v>
      </c>
      <c r="E198" s="130" t="s">
        <v>466</v>
      </c>
      <c r="F198" s="131" t="s">
        <v>467</v>
      </c>
      <c r="G198" s="132" t="s">
        <v>156</v>
      </c>
      <c r="H198" s="133">
        <v>80</v>
      </c>
      <c r="I198" s="156"/>
      <c r="J198" s="134">
        <f>ROUND($I$198*$H$198,2)</f>
        <v>0</v>
      </c>
      <c r="K198" s="131"/>
      <c r="L198" s="24"/>
      <c r="M198" s="135"/>
      <c r="N198" s="136" t="s">
        <v>43</v>
      </c>
      <c r="Q198" s="137">
        <v>0.00578</v>
      </c>
      <c r="R198" s="137">
        <f>$Q$198*$H$198</f>
        <v>0.46240000000000003</v>
      </c>
      <c r="S198" s="137">
        <v>0</v>
      </c>
      <c r="T198" s="138">
        <f>$S$198*$H$198</f>
        <v>0</v>
      </c>
      <c r="AR198" s="89" t="s">
        <v>157</v>
      </c>
      <c r="AT198" s="89" t="s">
        <v>153</v>
      </c>
      <c r="AU198" s="89" t="s">
        <v>80</v>
      </c>
      <c r="AY198" s="10" t="s">
        <v>149</v>
      </c>
      <c r="BE198" s="139">
        <f>IF($N$198="základní",$J$198,0)</f>
        <v>0</v>
      </c>
      <c r="BF198" s="139">
        <f>IF($N$198="snížená",$J$198,0)</f>
        <v>0</v>
      </c>
      <c r="BG198" s="139">
        <f>IF($N$198="zákl. přenesená",$J$198,0)</f>
        <v>0</v>
      </c>
      <c r="BH198" s="139">
        <f>IF($N$198="sníž. přenesená",$J$198,0)</f>
        <v>0</v>
      </c>
      <c r="BI198" s="139">
        <f>IF($N$198="nulová",$J$198,0)</f>
        <v>0</v>
      </c>
      <c r="BJ198" s="89" t="s">
        <v>22</v>
      </c>
      <c r="BK198" s="139">
        <f>ROUND($I$198*$H$198,2)</f>
        <v>0</v>
      </c>
      <c r="BL198" s="89" t="s">
        <v>157</v>
      </c>
      <c r="BM198" s="89" t="s">
        <v>296</v>
      </c>
    </row>
    <row r="199" spans="2:47" s="10" customFormat="1" ht="16.5" customHeight="1">
      <c r="B199" s="24"/>
      <c r="D199" s="140" t="s">
        <v>158</v>
      </c>
      <c r="F199" s="141" t="s">
        <v>468</v>
      </c>
      <c r="L199" s="24"/>
      <c r="M199" s="50"/>
      <c r="T199" s="51"/>
      <c r="AT199" s="10" t="s">
        <v>158</v>
      </c>
      <c r="AU199" s="10" t="s">
        <v>80</v>
      </c>
    </row>
    <row r="200" spans="2:47" s="10" customFormat="1" ht="30.75" customHeight="1">
      <c r="B200" s="24"/>
      <c r="D200" s="151" t="s">
        <v>348</v>
      </c>
      <c r="F200" s="152" t="s">
        <v>469</v>
      </c>
      <c r="L200" s="24"/>
      <c r="M200" s="50"/>
      <c r="T200" s="51"/>
      <c r="AT200" s="10" t="s">
        <v>348</v>
      </c>
      <c r="AU200" s="10" t="s">
        <v>80</v>
      </c>
    </row>
    <row r="201" spans="2:65" s="10" customFormat="1" ht="15.75" customHeight="1">
      <c r="B201" s="24"/>
      <c r="C201" s="129" t="s">
        <v>296</v>
      </c>
      <c r="D201" s="129" t="s">
        <v>153</v>
      </c>
      <c r="E201" s="130" t="s">
        <v>470</v>
      </c>
      <c r="F201" s="131" t="s">
        <v>471</v>
      </c>
      <c r="G201" s="132" t="s">
        <v>156</v>
      </c>
      <c r="H201" s="133">
        <v>80</v>
      </c>
      <c r="I201" s="156"/>
      <c r="J201" s="134">
        <f>ROUND($I$201*$H$201,2)</f>
        <v>0</v>
      </c>
      <c r="K201" s="131"/>
      <c r="L201" s="24"/>
      <c r="M201" s="135"/>
      <c r="N201" s="136" t="s">
        <v>43</v>
      </c>
      <c r="Q201" s="137">
        <v>0</v>
      </c>
      <c r="R201" s="137">
        <f>$Q$201*$H$201</f>
        <v>0</v>
      </c>
      <c r="S201" s="137">
        <v>0.0025</v>
      </c>
      <c r="T201" s="138">
        <f>$S$201*$H$201</f>
        <v>0.2</v>
      </c>
      <c r="AR201" s="89" t="s">
        <v>157</v>
      </c>
      <c r="AT201" s="89" t="s">
        <v>153</v>
      </c>
      <c r="AU201" s="89" t="s">
        <v>80</v>
      </c>
      <c r="AY201" s="10" t="s">
        <v>149</v>
      </c>
      <c r="BE201" s="139">
        <f>IF($N$201="základní",$J$201,0)</f>
        <v>0</v>
      </c>
      <c r="BF201" s="139">
        <f>IF($N$201="snížená",$J$201,0)</f>
        <v>0</v>
      </c>
      <c r="BG201" s="139">
        <f>IF($N$201="zákl. přenesená",$J$201,0)</f>
        <v>0</v>
      </c>
      <c r="BH201" s="139">
        <f>IF($N$201="sníž. přenesená",$J$201,0)</f>
        <v>0</v>
      </c>
      <c r="BI201" s="139">
        <f>IF($N$201="nulová",$J$201,0)</f>
        <v>0</v>
      </c>
      <c r="BJ201" s="89" t="s">
        <v>22</v>
      </c>
      <c r="BK201" s="139">
        <f>ROUND($I$201*$H$201,2)</f>
        <v>0</v>
      </c>
      <c r="BL201" s="89" t="s">
        <v>157</v>
      </c>
      <c r="BM201" s="89" t="s">
        <v>316</v>
      </c>
    </row>
    <row r="202" spans="2:47" s="10" customFormat="1" ht="16.5" customHeight="1">
      <c r="B202" s="24"/>
      <c r="D202" s="140" t="s">
        <v>158</v>
      </c>
      <c r="F202" s="141" t="s">
        <v>472</v>
      </c>
      <c r="L202" s="24"/>
      <c r="M202" s="50"/>
      <c r="T202" s="51"/>
      <c r="AT202" s="10" t="s">
        <v>158</v>
      </c>
      <c r="AU202" s="10" t="s">
        <v>80</v>
      </c>
    </row>
    <row r="203" spans="2:65" s="10" customFormat="1" ht="15.75" customHeight="1">
      <c r="B203" s="24"/>
      <c r="C203" s="129" t="s">
        <v>316</v>
      </c>
      <c r="D203" s="129" t="s">
        <v>153</v>
      </c>
      <c r="E203" s="130" t="s">
        <v>473</v>
      </c>
      <c r="F203" s="131" t="s">
        <v>474</v>
      </c>
      <c r="G203" s="132" t="s">
        <v>156</v>
      </c>
      <c r="H203" s="133">
        <v>80</v>
      </c>
      <c r="I203" s="156"/>
      <c r="J203" s="134">
        <f>ROUND($I$203*$H$203,2)</f>
        <v>0</v>
      </c>
      <c r="K203" s="131"/>
      <c r="L203" s="24"/>
      <c r="M203" s="135"/>
      <c r="N203" s="136" t="s">
        <v>43</v>
      </c>
      <c r="Q203" s="137">
        <v>0.00027</v>
      </c>
      <c r="R203" s="137">
        <f>$Q$203*$H$203</f>
        <v>0.0216</v>
      </c>
      <c r="S203" s="137">
        <v>0</v>
      </c>
      <c r="T203" s="138">
        <f>$S$203*$H$203</f>
        <v>0</v>
      </c>
      <c r="AR203" s="89" t="s">
        <v>157</v>
      </c>
      <c r="AT203" s="89" t="s">
        <v>153</v>
      </c>
      <c r="AU203" s="89" t="s">
        <v>80</v>
      </c>
      <c r="AY203" s="10" t="s">
        <v>149</v>
      </c>
      <c r="BE203" s="139">
        <f>IF($N$203="základní",$J$203,0)</f>
        <v>0</v>
      </c>
      <c r="BF203" s="139">
        <f>IF($N$203="snížená",$J$203,0)</f>
        <v>0</v>
      </c>
      <c r="BG203" s="139">
        <f>IF($N$203="zákl. přenesená",$J$203,0)</f>
        <v>0</v>
      </c>
      <c r="BH203" s="139">
        <f>IF($N$203="sníž. přenesená",$J$203,0)</f>
        <v>0</v>
      </c>
      <c r="BI203" s="139">
        <f>IF($N$203="nulová",$J$203,0)</f>
        <v>0</v>
      </c>
      <c r="BJ203" s="89" t="s">
        <v>22</v>
      </c>
      <c r="BK203" s="139">
        <f>ROUND($I$203*$H$203,2)</f>
        <v>0</v>
      </c>
      <c r="BL203" s="89" t="s">
        <v>157</v>
      </c>
      <c r="BM203" s="89" t="s">
        <v>301</v>
      </c>
    </row>
    <row r="204" spans="2:47" s="10" customFormat="1" ht="16.5" customHeight="1">
      <c r="B204" s="24"/>
      <c r="D204" s="140" t="s">
        <v>158</v>
      </c>
      <c r="F204" s="141" t="s">
        <v>475</v>
      </c>
      <c r="L204" s="24"/>
      <c r="M204" s="50"/>
      <c r="T204" s="51"/>
      <c r="AT204" s="10" t="s">
        <v>158</v>
      </c>
      <c r="AU204" s="10" t="s">
        <v>80</v>
      </c>
    </row>
    <row r="205" spans="2:65" s="10" customFormat="1" ht="39" customHeight="1">
      <c r="B205" s="24"/>
      <c r="C205" s="129" t="s">
        <v>301</v>
      </c>
      <c r="D205" s="129" t="s">
        <v>153</v>
      </c>
      <c r="E205" s="130" t="s">
        <v>476</v>
      </c>
      <c r="F205" s="131" t="s">
        <v>477</v>
      </c>
      <c r="G205" s="132" t="s">
        <v>156</v>
      </c>
      <c r="H205" s="133">
        <v>80</v>
      </c>
      <c r="I205" s="156"/>
      <c r="J205" s="134">
        <f>ROUND($I$205*$H$205,2)</f>
        <v>0</v>
      </c>
      <c r="K205" s="131"/>
      <c r="L205" s="24"/>
      <c r="M205" s="135"/>
      <c r="N205" s="136" t="s">
        <v>43</v>
      </c>
      <c r="Q205" s="137">
        <v>0</v>
      </c>
      <c r="R205" s="137">
        <f>$Q$205*$H$205</f>
        <v>0</v>
      </c>
      <c r="S205" s="137">
        <v>0</v>
      </c>
      <c r="T205" s="138">
        <f>$S$205*$H$205</f>
        <v>0</v>
      </c>
      <c r="AR205" s="89" t="s">
        <v>157</v>
      </c>
      <c r="AT205" s="89" t="s">
        <v>153</v>
      </c>
      <c r="AU205" s="89" t="s">
        <v>80</v>
      </c>
      <c r="AY205" s="10" t="s">
        <v>149</v>
      </c>
      <c r="BE205" s="139">
        <f>IF($N$205="základní",$J$205,0)</f>
        <v>0</v>
      </c>
      <c r="BF205" s="139">
        <f>IF($N$205="snížená",$J$205,0)</f>
        <v>0</v>
      </c>
      <c r="BG205" s="139">
        <f>IF($N$205="zákl. přenesená",$J$205,0)</f>
        <v>0</v>
      </c>
      <c r="BH205" s="139">
        <f>IF($N$205="sníž. přenesená",$J$205,0)</f>
        <v>0</v>
      </c>
      <c r="BI205" s="139">
        <f>IF($N$205="nulová",$J$205,0)</f>
        <v>0</v>
      </c>
      <c r="BJ205" s="89" t="s">
        <v>22</v>
      </c>
      <c r="BK205" s="139">
        <f>ROUND($I$205*$H$205,2)</f>
        <v>0</v>
      </c>
      <c r="BL205" s="89" t="s">
        <v>157</v>
      </c>
      <c r="BM205" s="89" t="s">
        <v>194</v>
      </c>
    </row>
    <row r="206" spans="2:47" s="10" customFormat="1" ht="62.25" customHeight="1">
      <c r="B206" s="24"/>
      <c r="D206" s="140" t="s">
        <v>158</v>
      </c>
      <c r="F206" s="141" t="s">
        <v>478</v>
      </c>
      <c r="L206" s="24"/>
      <c r="M206" s="50"/>
      <c r="T206" s="51"/>
      <c r="AT206" s="10" t="s">
        <v>158</v>
      </c>
      <c r="AU206" s="10" t="s">
        <v>80</v>
      </c>
    </row>
    <row r="207" spans="2:65" s="10" customFormat="1" ht="15.75" customHeight="1">
      <c r="B207" s="24"/>
      <c r="C207" s="129" t="s">
        <v>194</v>
      </c>
      <c r="D207" s="129" t="s">
        <v>153</v>
      </c>
      <c r="E207" s="130" t="s">
        <v>479</v>
      </c>
      <c r="F207" s="131" t="s">
        <v>480</v>
      </c>
      <c r="G207" s="132" t="s">
        <v>291</v>
      </c>
      <c r="H207" s="133">
        <v>30</v>
      </c>
      <c r="I207" s="156"/>
      <c r="J207" s="134">
        <f>ROUND($I$207*$H$207,2)</f>
        <v>0</v>
      </c>
      <c r="K207" s="131"/>
      <c r="L207" s="24"/>
      <c r="M207" s="135"/>
      <c r="N207" s="136" t="s">
        <v>43</v>
      </c>
      <c r="Q207" s="137">
        <v>0</v>
      </c>
      <c r="R207" s="137">
        <f>$Q$207*$H$207</f>
        <v>0</v>
      </c>
      <c r="S207" s="137">
        <v>0</v>
      </c>
      <c r="T207" s="138">
        <f>$S$207*$H$207</f>
        <v>0</v>
      </c>
      <c r="AR207" s="89" t="s">
        <v>157</v>
      </c>
      <c r="AT207" s="89" t="s">
        <v>153</v>
      </c>
      <c r="AU207" s="89" t="s">
        <v>80</v>
      </c>
      <c r="AY207" s="10" t="s">
        <v>149</v>
      </c>
      <c r="BE207" s="139">
        <f>IF($N$207="základní",$J$207,0)</f>
        <v>0</v>
      </c>
      <c r="BF207" s="139">
        <f>IF($N$207="snížená",$J$207,0)</f>
        <v>0</v>
      </c>
      <c r="BG207" s="139">
        <f>IF($N$207="zákl. přenesená",$J$207,0)</f>
        <v>0</v>
      </c>
      <c r="BH207" s="139">
        <f>IF($N$207="sníž. přenesená",$J$207,0)</f>
        <v>0</v>
      </c>
      <c r="BI207" s="139">
        <f>IF($N$207="nulová",$J$207,0)</f>
        <v>0</v>
      </c>
      <c r="BJ207" s="89" t="s">
        <v>22</v>
      </c>
      <c r="BK207" s="139">
        <f>ROUND($I$207*$H$207,2)</f>
        <v>0</v>
      </c>
      <c r="BL207" s="89" t="s">
        <v>157</v>
      </c>
      <c r="BM207" s="89" t="s">
        <v>175</v>
      </c>
    </row>
    <row r="208" spans="2:47" s="10" customFormat="1" ht="16.5" customHeight="1">
      <c r="B208" s="24"/>
      <c r="D208" s="140" t="s">
        <v>158</v>
      </c>
      <c r="F208" s="141" t="s">
        <v>481</v>
      </c>
      <c r="L208" s="24"/>
      <c r="M208" s="50"/>
      <c r="T208" s="51"/>
      <c r="AT208" s="10" t="s">
        <v>158</v>
      </c>
      <c r="AU208" s="10" t="s">
        <v>80</v>
      </c>
    </row>
    <row r="209" spans="2:65" s="10" customFormat="1" ht="15.75" customHeight="1">
      <c r="B209" s="24"/>
      <c r="C209" s="129" t="s">
        <v>175</v>
      </c>
      <c r="D209" s="129" t="s">
        <v>153</v>
      </c>
      <c r="E209" s="130" t="s">
        <v>482</v>
      </c>
      <c r="F209" s="131" t="s">
        <v>483</v>
      </c>
      <c r="G209" s="132" t="s">
        <v>291</v>
      </c>
      <c r="H209" s="133">
        <v>37</v>
      </c>
      <c r="I209" s="156"/>
      <c r="J209" s="134">
        <f>ROUND($I$209*$H$209,2)</f>
        <v>0</v>
      </c>
      <c r="K209" s="131"/>
      <c r="L209" s="24"/>
      <c r="M209" s="135"/>
      <c r="N209" s="136" t="s">
        <v>43</v>
      </c>
      <c r="Q209" s="137">
        <v>0</v>
      </c>
      <c r="R209" s="137">
        <f>$Q$209*$H$209</f>
        <v>0</v>
      </c>
      <c r="S209" s="137">
        <v>0</v>
      </c>
      <c r="T209" s="138">
        <f>$S$209*$H$209</f>
        <v>0</v>
      </c>
      <c r="AR209" s="89" t="s">
        <v>157</v>
      </c>
      <c r="AT209" s="89" t="s">
        <v>153</v>
      </c>
      <c r="AU209" s="89" t="s">
        <v>80</v>
      </c>
      <c r="AY209" s="10" t="s">
        <v>149</v>
      </c>
      <c r="BE209" s="139">
        <f>IF($N$209="základní",$J$209,0)</f>
        <v>0</v>
      </c>
      <c r="BF209" s="139">
        <f>IF($N$209="snížená",$J$209,0)</f>
        <v>0</v>
      </c>
      <c r="BG209" s="139">
        <f>IF($N$209="zákl. přenesená",$J$209,0)</f>
        <v>0</v>
      </c>
      <c r="BH209" s="139">
        <f>IF($N$209="sníž. přenesená",$J$209,0)</f>
        <v>0</v>
      </c>
      <c r="BI209" s="139">
        <f>IF($N$209="nulová",$J$209,0)</f>
        <v>0</v>
      </c>
      <c r="BJ209" s="89" t="s">
        <v>22</v>
      </c>
      <c r="BK209" s="139">
        <f>ROUND($I$209*$H$209,2)</f>
        <v>0</v>
      </c>
      <c r="BL209" s="89" t="s">
        <v>157</v>
      </c>
      <c r="BM209" s="89" t="s">
        <v>179</v>
      </c>
    </row>
    <row r="210" spans="2:47" s="10" customFormat="1" ht="16.5" customHeight="1">
      <c r="B210" s="24"/>
      <c r="D210" s="140" t="s">
        <v>158</v>
      </c>
      <c r="F210" s="141" t="s">
        <v>484</v>
      </c>
      <c r="L210" s="24"/>
      <c r="M210" s="50"/>
      <c r="T210" s="51"/>
      <c r="AT210" s="10" t="s">
        <v>158</v>
      </c>
      <c r="AU210" s="10" t="s">
        <v>80</v>
      </c>
    </row>
    <row r="211" spans="2:65" s="10" customFormat="1" ht="27" customHeight="1">
      <c r="B211" s="24"/>
      <c r="C211" s="129" t="s">
        <v>179</v>
      </c>
      <c r="D211" s="129" t="s">
        <v>153</v>
      </c>
      <c r="E211" s="130" t="s">
        <v>485</v>
      </c>
      <c r="F211" s="131" t="s">
        <v>486</v>
      </c>
      <c r="G211" s="132" t="s">
        <v>205</v>
      </c>
      <c r="H211" s="133">
        <v>15</v>
      </c>
      <c r="I211" s="156"/>
      <c r="J211" s="134">
        <f>ROUND($I$211*$H$211,2)</f>
        <v>0</v>
      </c>
      <c r="K211" s="131"/>
      <c r="L211" s="24"/>
      <c r="M211" s="135"/>
      <c r="N211" s="136" t="s">
        <v>43</v>
      </c>
      <c r="Q211" s="137">
        <v>0</v>
      </c>
      <c r="R211" s="137">
        <f>$Q$211*$H$211</f>
        <v>0</v>
      </c>
      <c r="S211" s="137">
        <v>0</v>
      </c>
      <c r="T211" s="138">
        <f>$S$211*$H$211</f>
        <v>0</v>
      </c>
      <c r="AR211" s="89" t="s">
        <v>157</v>
      </c>
      <c r="AT211" s="89" t="s">
        <v>153</v>
      </c>
      <c r="AU211" s="89" t="s">
        <v>80</v>
      </c>
      <c r="AY211" s="10" t="s">
        <v>149</v>
      </c>
      <c r="BE211" s="139">
        <f>IF($N$211="základní",$J$211,0)</f>
        <v>0</v>
      </c>
      <c r="BF211" s="139">
        <f>IF($N$211="snížená",$J$211,0)</f>
        <v>0</v>
      </c>
      <c r="BG211" s="139">
        <f>IF($N$211="zákl. přenesená",$J$211,0)</f>
        <v>0</v>
      </c>
      <c r="BH211" s="139">
        <f>IF($N$211="sníž. přenesená",$J$211,0)</f>
        <v>0</v>
      </c>
      <c r="BI211" s="139">
        <f>IF($N$211="nulová",$J$211,0)</f>
        <v>0</v>
      </c>
      <c r="BJ211" s="89" t="s">
        <v>22</v>
      </c>
      <c r="BK211" s="139">
        <f>ROUND($I$211*$H$211,2)</f>
        <v>0</v>
      </c>
      <c r="BL211" s="89" t="s">
        <v>157</v>
      </c>
      <c r="BM211" s="89" t="s">
        <v>183</v>
      </c>
    </row>
    <row r="212" spans="2:47" s="10" customFormat="1" ht="27" customHeight="1">
      <c r="B212" s="24"/>
      <c r="D212" s="140" t="s">
        <v>158</v>
      </c>
      <c r="F212" s="141" t="s">
        <v>486</v>
      </c>
      <c r="L212" s="24"/>
      <c r="M212" s="50"/>
      <c r="T212" s="51"/>
      <c r="AT212" s="10" t="s">
        <v>158</v>
      </c>
      <c r="AU212" s="10" t="s">
        <v>80</v>
      </c>
    </row>
    <row r="213" spans="2:65" s="10" customFormat="1" ht="15.75" customHeight="1">
      <c r="B213" s="24"/>
      <c r="C213" s="129" t="s">
        <v>183</v>
      </c>
      <c r="D213" s="129" t="s">
        <v>153</v>
      </c>
      <c r="E213" s="130" t="s">
        <v>487</v>
      </c>
      <c r="F213" s="131" t="s">
        <v>488</v>
      </c>
      <c r="G213" s="132" t="s">
        <v>291</v>
      </c>
      <c r="H213" s="133">
        <v>37</v>
      </c>
      <c r="I213" s="156"/>
      <c r="J213" s="134">
        <f>ROUND($I$213*$H$213,2)</f>
        <v>0</v>
      </c>
      <c r="K213" s="131"/>
      <c r="L213" s="24"/>
      <c r="M213" s="135"/>
      <c r="N213" s="136" t="s">
        <v>43</v>
      </c>
      <c r="Q213" s="137">
        <v>2E-05</v>
      </c>
      <c r="R213" s="137">
        <f>$Q$213*$H$213</f>
        <v>0.0007400000000000001</v>
      </c>
      <c r="S213" s="137">
        <v>0</v>
      </c>
      <c r="T213" s="138">
        <f>$S$213*$H$213</f>
        <v>0</v>
      </c>
      <c r="AR213" s="89" t="s">
        <v>157</v>
      </c>
      <c r="AT213" s="89" t="s">
        <v>153</v>
      </c>
      <c r="AU213" s="89" t="s">
        <v>80</v>
      </c>
      <c r="AY213" s="10" t="s">
        <v>149</v>
      </c>
      <c r="BE213" s="139">
        <f>IF($N$213="základní",$J$213,0)</f>
        <v>0</v>
      </c>
      <c r="BF213" s="139">
        <f>IF($N$213="snížená",$J$213,0)</f>
        <v>0</v>
      </c>
      <c r="BG213" s="139">
        <f>IF($N$213="zákl. přenesená",$J$213,0)</f>
        <v>0</v>
      </c>
      <c r="BH213" s="139">
        <f>IF($N$213="sníž. přenesená",$J$213,0)</f>
        <v>0</v>
      </c>
      <c r="BI213" s="139">
        <f>IF($N$213="nulová",$J$213,0)</f>
        <v>0</v>
      </c>
      <c r="BJ213" s="89" t="s">
        <v>22</v>
      </c>
      <c r="BK213" s="139">
        <f>ROUND($I$213*$H$213,2)</f>
        <v>0</v>
      </c>
      <c r="BL213" s="89" t="s">
        <v>157</v>
      </c>
      <c r="BM213" s="89" t="s">
        <v>189</v>
      </c>
    </row>
    <row r="214" spans="2:47" s="10" customFormat="1" ht="16.5" customHeight="1">
      <c r="B214" s="24"/>
      <c r="D214" s="140" t="s">
        <v>158</v>
      </c>
      <c r="F214" s="141" t="s">
        <v>489</v>
      </c>
      <c r="L214" s="24"/>
      <c r="M214" s="50"/>
      <c r="T214" s="51"/>
      <c r="AT214" s="10" t="s">
        <v>158</v>
      </c>
      <c r="AU214" s="10" t="s">
        <v>80</v>
      </c>
    </row>
    <row r="215" spans="2:65" s="10" customFormat="1" ht="15.75" customHeight="1">
      <c r="B215" s="24"/>
      <c r="C215" s="129" t="s">
        <v>189</v>
      </c>
      <c r="D215" s="129" t="s">
        <v>153</v>
      </c>
      <c r="E215" s="130" t="s">
        <v>170</v>
      </c>
      <c r="F215" s="131" t="s">
        <v>171</v>
      </c>
      <c r="G215" s="132" t="s">
        <v>156</v>
      </c>
      <c r="H215" s="133">
        <v>80</v>
      </c>
      <c r="I215" s="156"/>
      <c r="J215" s="134">
        <f>ROUND($I$215*$H$215,2)</f>
        <v>0</v>
      </c>
      <c r="K215" s="131"/>
      <c r="L215" s="24"/>
      <c r="M215" s="135"/>
      <c r="N215" s="136" t="s">
        <v>43</v>
      </c>
      <c r="Q215" s="137">
        <v>4E-05</v>
      </c>
      <c r="R215" s="137">
        <f>$Q$215*$H$215</f>
        <v>0.0032</v>
      </c>
      <c r="S215" s="137">
        <v>0</v>
      </c>
      <c r="T215" s="138">
        <f>$S$215*$H$215</f>
        <v>0</v>
      </c>
      <c r="AR215" s="89" t="s">
        <v>157</v>
      </c>
      <c r="AT215" s="89" t="s">
        <v>153</v>
      </c>
      <c r="AU215" s="89" t="s">
        <v>80</v>
      </c>
      <c r="AY215" s="10" t="s">
        <v>149</v>
      </c>
      <c r="BE215" s="139">
        <f>IF($N$215="základní",$J$215,0)</f>
        <v>0</v>
      </c>
      <c r="BF215" s="139">
        <f>IF($N$215="snížená",$J$215,0)</f>
        <v>0</v>
      </c>
      <c r="BG215" s="139">
        <f>IF($N$215="zákl. přenesená",$J$215,0)</f>
        <v>0</v>
      </c>
      <c r="BH215" s="139">
        <f>IF($N$215="sníž. přenesená",$J$215,0)</f>
        <v>0</v>
      </c>
      <c r="BI215" s="139">
        <f>IF($N$215="nulová",$J$215,0)</f>
        <v>0</v>
      </c>
      <c r="BJ215" s="89" t="s">
        <v>22</v>
      </c>
      <c r="BK215" s="139">
        <f>ROUND($I$215*$H$215,2)</f>
        <v>0</v>
      </c>
      <c r="BL215" s="89" t="s">
        <v>157</v>
      </c>
      <c r="BM215" s="89" t="s">
        <v>186</v>
      </c>
    </row>
    <row r="216" spans="2:47" s="10" customFormat="1" ht="38.25" customHeight="1">
      <c r="B216" s="24"/>
      <c r="D216" s="140" t="s">
        <v>158</v>
      </c>
      <c r="F216" s="141" t="s">
        <v>712</v>
      </c>
      <c r="L216" s="24"/>
      <c r="M216" s="50"/>
      <c r="T216" s="51"/>
      <c r="AT216" s="10" t="s">
        <v>158</v>
      </c>
      <c r="AU216" s="10" t="s">
        <v>80</v>
      </c>
    </row>
    <row r="217" spans="2:47" s="10" customFormat="1" ht="84.75" customHeight="1">
      <c r="B217" s="24"/>
      <c r="D217" s="151" t="s">
        <v>348</v>
      </c>
      <c r="F217" s="152" t="s">
        <v>713</v>
      </c>
      <c r="L217" s="24"/>
      <c r="M217" s="50"/>
      <c r="T217" s="51"/>
      <c r="AT217" s="10" t="s">
        <v>348</v>
      </c>
      <c r="AU217" s="10" t="s">
        <v>80</v>
      </c>
    </row>
    <row r="218" spans="2:65" s="10" customFormat="1" ht="15.75" customHeight="1">
      <c r="B218" s="24"/>
      <c r="C218" s="129" t="s">
        <v>186</v>
      </c>
      <c r="D218" s="129" t="s">
        <v>153</v>
      </c>
      <c r="E218" s="130" t="s">
        <v>494</v>
      </c>
      <c r="F218" s="131" t="s">
        <v>495</v>
      </c>
      <c r="G218" s="132" t="s">
        <v>156</v>
      </c>
      <c r="H218" s="133">
        <v>80</v>
      </c>
      <c r="I218" s="156"/>
      <c r="J218" s="134">
        <f>ROUND($I$218*$H$218,2)</f>
        <v>0</v>
      </c>
      <c r="K218" s="131"/>
      <c r="L218" s="24"/>
      <c r="M218" s="135"/>
      <c r="N218" s="136" t="s">
        <v>43</v>
      </c>
      <c r="Q218" s="137">
        <v>0</v>
      </c>
      <c r="R218" s="137">
        <f>$Q$218*$H$218</f>
        <v>0</v>
      </c>
      <c r="S218" s="137">
        <v>0</v>
      </c>
      <c r="T218" s="138">
        <f>$S$218*$H$218</f>
        <v>0</v>
      </c>
      <c r="AR218" s="89" t="s">
        <v>157</v>
      </c>
      <c r="AT218" s="89" t="s">
        <v>153</v>
      </c>
      <c r="AU218" s="89" t="s">
        <v>80</v>
      </c>
      <c r="AY218" s="10" t="s">
        <v>149</v>
      </c>
      <c r="BE218" s="139">
        <f>IF($N$218="základní",$J$218,0)</f>
        <v>0</v>
      </c>
      <c r="BF218" s="139">
        <f>IF($N$218="snížená",$J$218,0)</f>
        <v>0</v>
      </c>
      <c r="BG218" s="139">
        <f>IF($N$218="zákl. přenesená",$J$218,0)</f>
        <v>0</v>
      </c>
      <c r="BH218" s="139">
        <f>IF($N$218="sníž. přenesená",$J$218,0)</f>
        <v>0</v>
      </c>
      <c r="BI218" s="139">
        <f>IF($N$218="nulová",$J$218,0)</f>
        <v>0</v>
      </c>
      <c r="BJ218" s="89" t="s">
        <v>22</v>
      </c>
      <c r="BK218" s="139">
        <f>ROUND($I$218*$H$218,2)</f>
        <v>0</v>
      </c>
      <c r="BL218" s="89" t="s">
        <v>157</v>
      </c>
      <c r="BM218" s="89" t="s">
        <v>332</v>
      </c>
    </row>
    <row r="219" spans="2:47" s="10" customFormat="1" ht="16.5" customHeight="1">
      <c r="B219" s="24"/>
      <c r="D219" s="140" t="s">
        <v>158</v>
      </c>
      <c r="F219" s="141" t="s">
        <v>496</v>
      </c>
      <c r="L219" s="24"/>
      <c r="M219" s="50"/>
      <c r="T219" s="51"/>
      <c r="AT219" s="10" t="s">
        <v>158</v>
      </c>
      <c r="AU219" s="10" t="s">
        <v>80</v>
      </c>
    </row>
    <row r="220" spans="2:65" s="10" customFormat="1" ht="15.75" customHeight="1">
      <c r="B220" s="24"/>
      <c r="C220" s="129" t="s">
        <v>332</v>
      </c>
      <c r="D220" s="129" t="s">
        <v>153</v>
      </c>
      <c r="E220" s="130" t="s">
        <v>497</v>
      </c>
      <c r="F220" s="131" t="s">
        <v>498</v>
      </c>
      <c r="G220" s="132" t="s">
        <v>499</v>
      </c>
      <c r="H220" s="158"/>
      <c r="I220" s="156"/>
      <c r="J220" s="134">
        <f>ROUND($I$220*$H$220,2)</f>
        <v>0</v>
      </c>
      <c r="K220" s="131"/>
      <c r="L220" s="24"/>
      <c r="M220" s="135"/>
      <c r="N220" s="136" t="s">
        <v>43</v>
      </c>
      <c r="Q220" s="137">
        <v>0</v>
      </c>
      <c r="R220" s="137">
        <f>$Q$220*$H$220</f>
        <v>0</v>
      </c>
      <c r="S220" s="137">
        <v>0</v>
      </c>
      <c r="T220" s="138">
        <f>$S$220*$H$220</f>
        <v>0</v>
      </c>
      <c r="AR220" s="89" t="s">
        <v>157</v>
      </c>
      <c r="AT220" s="89" t="s">
        <v>153</v>
      </c>
      <c r="AU220" s="89" t="s">
        <v>80</v>
      </c>
      <c r="AY220" s="10" t="s">
        <v>149</v>
      </c>
      <c r="BE220" s="139">
        <f>IF($N$220="základní",$J$220,0)</f>
        <v>0</v>
      </c>
      <c r="BF220" s="139">
        <f>IF($N$220="snížená",$J$220,0)</f>
        <v>0</v>
      </c>
      <c r="BG220" s="139">
        <f>IF($N$220="zákl. přenesená",$J$220,0)</f>
        <v>0</v>
      </c>
      <c r="BH220" s="139">
        <f>IF($N$220="sníž. přenesená",$J$220,0)</f>
        <v>0</v>
      </c>
      <c r="BI220" s="139">
        <f>IF($N$220="nulová",$J$220,0)</f>
        <v>0</v>
      </c>
      <c r="BJ220" s="89" t="s">
        <v>22</v>
      </c>
      <c r="BK220" s="139">
        <f>ROUND($I$220*$H$220,2)</f>
        <v>0</v>
      </c>
      <c r="BL220" s="89" t="s">
        <v>157</v>
      </c>
      <c r="BM220" s="89" t="s">
        <v>504</v>
      </c>
    </row>
    <row r="221" spans="2:47" s="10" customFormat="1" ht="27" customHeight="1">
      <c r="B221" s="24"/>
      <c r="D221" s="140" t="s">
        <v>158</v>
      </c>
      <c r="F221" s="141" t="s">
        <v>500</v>
      </c>
      <c r="L221" s="24"/>
      <c r="M221" s="50"/>
      <c r="T221" s="51"/>
      <c r="AT221" s="10" t="s">
        <v>158</v>
      </c>
      <c r="AU221" s="10" t="s">
        <v>80</v>
      </c>
    </row>
    <row r="222" spans="2:47" s="10" customFormat="1" ht="98.25" customHeight="1">
      <c r="B222" s="24"/>
      <c r="D222" s="151" t="s">
        <v>348</v>
      </c>
      <c r="F222" s="152" t="s">
        <v>501</v>
      </c>
      <c r="L222" s="24"/>
      <c r="M222" s="50"/>
      <c r="T222" s="51"/>
      <c r="AT222" s="10" t="s">
        <v>348</v>
      </c>
      <c r="AU222" s="10" t="s">
        <v>80</v>
      </c>
    </row>
    <row r="223" spans="2:63" s="119" customFormat="1" ht="30.75" customHeight="1">
      <c r="B223" s="118"/>
      <c r="D223" s="120" t="s">
        <v>71</v>
      </c>
      <c r="E223" s="127" t="s">
        <v>502</v>
      </c>
      <c r="F223" s="127" t="s">
        <v>503</v>
      </c>
      <c r="J223" s="128">
        <f>$BK$223</f>
        <v>0</v>
      </c>
      <c r="L223" s="118"/>
      <c r="M223" s="123"/>
      <c r="P223" s="124">
        <f>SUM($P$224:$P$247)</f>
        <v>0</v>
      </c>
      <c r="R223" s="124">
        <f>SUM($R$224:$R$247)</f>
        <v>0.09432</v>
      </c>
      <c r="T223" s="125">
        <f>SUM($T$224:$T$247)</f>
        <v>0.49052</v>
      </c>
      <c r="AR223" s="120" t="s">
        <v>22</v>
      </c>
      <c r="AT223" s="120" t="s">
        <v>71</v>
      </c>
      <c r="AU223" s="120" t="s">
        <v>22</v>
      </c>
      <c r="AY223" s="120" t="s">
        <v>149</v>
      </c>
      <c r="BK223" s="126">
        <f>SUM($BK$224:$BK$247)</f>
        <v>0</v>
      </c>
    </row>
    <row r="224" spans="2:65" s="10" customFormat="1" ht="15.75" customHeight="1">
      <c r="B224" s="24"/>
      <c r="C224" s="129" t="s">
        <v>241</v>
      </c>
      <c r="D224" s="129" t="s">
        <v>153</v>
      </c>
      <c r="E224" s="130" t="s">
        <v>505</v>
      </c>
      <c r="F224" s="131" t="s">
        <v>506</v>
      </c>
      <c r="G224" s="132" t="s">
        <v>156</v>
      </c>
      <c r="H224" s="133">
        <v>6</v>
      </c>
      <c r="I224" s="156"/>
      <c r="J224" s="134">
        <f>ROUND($I$224*$H$224,2)</f>
        <v>0</v>
      </c>
      <c r="K224" s="131"/>
      <c r="L224" s="24"/>
      <c r="M224" s="135"/>
      <c r="N224" s="136" t="s">
        <v>43</v>
      </c>
      <c r="Q224" s="137">
        <v>0</v>
      </c>
      <c r="R224" s="137">
        <f>$Q$224*$H$224</f>
        <v>0</v>
      </c>
      <c r="S224" s="137">
        <v>0.0815</v>
      </c>
      <c r="T224" s="138">
        <f>$S$224*$H$224</f>
        <v>0.489</v>
      </c>
      <c r="AR224" s="89" t="s">
        <v>157</v>
      </c>
      <c r="AT224" s="89" t="s">
        <v>153</v>
      </c>
      <c r="AU224" s="89" t="s">
        <v>80</v>
      </c>
      <c r="AY224" s="10" t="s">
        <v>149</v>
      </c>
      <c r="BE224" s="139">
        <f>IF($N$224="základní",$J$224,0)</f>
        <v>0</v>
      </c>
      <c r="BF224" s="139">
        <f>IF($N$224="snížená",$J$224,0)</f>
        <v>0</v>
      </c>
      <c r="BG224" s="139">
        <f>IF($N$224="zákl. přenesená",$J$224,0)</f>
        <v>0</v>
      </c>
      <c r="BH224" s="139">
        <f>IF($N$224="sníž. přenesená",$J$224,0)</f>
        <v>0</v>
      </c>
      <c r="BI224" s="139">
        <f>IF($N$224="nulová",$J$224,0)</f>
        <v>0</v>
      </c>
      <c r="BJ224" s="89" t="s">
        <v>22</v>
      </c>
      <c r="BK224" s="139">
        <f>ROUND($I$224*$H$224,2)</f>
        <v>0</v>
      </c>
      <c r="BL224" s="89" t="s">
        <v>157</v>
      </c>
      <c r="BM224" s="89" t="s">
        <v>246</v>
      </c>
    </row>
    <row r="225" spans="2:47" s="10" customFormat="1" ht="16.5" customHeight="1">
      <c r="B225" s="24"/>
      <c r="D225" s="140" t="s">
        <v>158</v>
      </c>
      <c r="F225" s="141" t="s">
        <v>507</v>
      </c>
      <c r="L225" s="24"/>
      <c r="M225" s="50"/>
      <c r="T225" s="51"/>
      <c r="AT225" s="10" t="s">
        <v>158</v>
      </c>
      <c r="AU225" s="10" t="s">
        <v>80</v>
      </c>
    </row>
    <row r="226" spans="2:65" s="10" customFormat="1" ht="15.75" customHeight="1">
      <c r="B226" s="24"/>
      <c r="C226" s="129" t="s">
        <v>504</v>
      </c>
      <c r="D226" s="129" t="s">
        <v>153</v>
      </c>
      <c r="E226" s="130" t="s">
        <v>508</v>
      </c>
      <c r="F226" s="131" t="s">
        <v>509</v>
      </c>
      <c r="G226" s="132" t="s">
        <v>156</v>
      </c>
      <c r="H226" s="133">
        <v>6</v>
      </c>
      <c r="I226" s="156"/>
      <c r="J226" s="134">
        <f>ROUND($I$226*$H$226,2)</f>
        <v>0</v>
      </c>
      <c r="K226" s="131"/>
      <c r="L226" s="24"/>
      <c r="M226" s="135"/>
      <c r="N226" s="136" t="s">
        <v>43</v>
      </c>
      <c r="Q226" s="137">
        <v>0.0031</v>
      </c>
      <c r="R226" s="137">
        <f>$Q$226*$H$226</f>
        <v>0.0186</v>
      </c>
      <c r="S226" s="137">
        <v>0</v>
      </c>
      <c r="T226" s="138">
        <f>$S$226*$H$226</f>
        <v>0</v>
      </c>
      <c r="AR226" s="89" t="s">
        <v>157</v>
      </c>
      <c r="AT226" s="89" t="s">
        <v>153</v>
      </c>
      <c r="AU226" s="89" t="s">
        <v>80</v>
      </c>
      <c r="AY226" s="10" t="s">
        <v>149</v>
      </c>
      <c r="BE226" s="139">
        <f>IF($N$226="základní",$J$226,0)</f>
        <v>0</v>
      </c>
      <c r="BF226" s="139">
        <f>IF($N$226="snížená",$J$226,0)</f>
        <v>0</v>
      </c>
      <c r="BG226" s="139">
        <f>IF($N$226="zákl. přenesená",$J$226,0)</f>
        <v>0</v>
      </c>
      <c r="BH226" s="139">
        <f>IF($N$226="sníž. přenesená",$J$226,0)</f>
        <v>0</v>
      </c>
      <c r="BI226" s="139">
        <f>IF($N$226="nulová",$J$226,0)</f>
        <v>0</v>
      </c>
      <c r="BJ226" s="89" t="s">
        <v>22</v>
      </c>
      <c r="BK226" s="139">
        <f>ROUND($I$226*$H$226,2)</f>
        <v>0</v>
      </c>
      <c r="BL226" s="89" t="s">
        <v>157</v>
      </c>
      <c r="BM226" s="89" t="s">
        <v>252</v>
      </c>
    </row>
    <row r="227" spans="2:47" s="10" customFormat="1" ht="27" customHeight="1">
      <c r="B227" s="24"/>
      <c r="D227" s="140" t="s">
        <v>158</v>
      </c>
      <c r="F227" s="141" t="s">
        <v>510</v>
      </c>
      <c r="L227" s="24"/>
      <c r="M227" s="50"/>
      <c r="T227" s="51"/>
      <c r="AT227" s="10" t="s">
        <v>158</v>
      </c>
      <c r="AU227" s="10" t="s">
        <v>80</v>
      </c>
    </row>
    <row r="228" spans="2:65" s="10" customFormat="1" ht="15.75" customHeight="1">
      <c r="B228" s="24"/>
      <c r="C228" s="129" t="s">
        <v>246</v>
      </c>
      <c r="D228" s="129" t="s">
        <v>153</v>
      </c>
      <c r="E228" s="130" t="s">
        <v>516</v>
      </c>
      <c r="F228" s="131" t="s">
        <v>517</v>
      </c>
      <c r="G228" s="132" t="s">
        <v>156</v>
      </c>
      <c r="H228" s="133">
        <v>6</v>
      </c>
      <c r="I228" s="156"/>
      <c r="J228" s="134">
        <f>ROUND($I$228*$H$228,2)</f>
        <v>0</v>
      </c>
      <c r="K228" s="131"/>
      <c r="L228" s="24"/>
      <c r="M228" s="135"/>
      <c r="N228" s="136" t="s">
        <v>43</v>
      </c>
      <c r="Q228" s="137">
        <v>0</v>
      </c>
      <c r="R228" s="137">
        <f>$Q$228*$H$228</f>
        <v>0</v>
      </c>
      <c r="S228" s="137">
        <v>0</v>
      </c>
      <c r="T228" s="138">
        <f>$S$228*$H$228</f>
        <v>0</v>
      </c>
      <c r="AR228" s="89" t="s">
        <v>157</v>
      </c>
      <c r="AT228" s="89" t="s">
        <v>153</v>
      </c>
      <c r="AU228" s="89" t="s">
        <v>80</v>
      </c>
      <c r="AY228" s="10" t="s">
        <v>149</v>
      </c>
      <c r="BE228" s="139">
        <f>IF($N$228="základní",$J$228,0)</f>
        <v>0</v>
      </c>
      <c r="BF228" s="139">
        <f>IF($N$228="snížená",$J$228,0)</f>
        <v>0</v>
      </c>
      <c r="BG228" s="139">
        <f>IF($N$228="zákl. přenesená",$J$228,0)</f>
        <v>0</v>
      </c>
      <c r="BH228" s="139">
        <f>IF($N$228="sníž. přenesená",$J$228,0)</f>
        <v>0</v>
      </c>
      <c r="BI228" s="139">
        <f>IF($N$228="nulová",$J$228,0)</f>
        <v>0</v>
      </c>
      <c r="BJ228" s="89" t="s">
        <v>22</v>
      </c>
      <c r="BK228" s="139">
        <f>ROUND($I$228*$H$228,2)</f>
        <v>0</v>
      </c>
      <c r="BL228" s="89" t="s">
        <v>157</v>
      </c>
      <c r="BM228" s="89" t="s">
        <v>522</v>
      </c>
    </row>
    <row r="229" spans="2:47" s="10" customFormat="1" ht="16.5" customHeight="1">
      <c r="B229" s="24"/>
      <c r="D229" s="140" t="s">
        <v>158</v>
      </c>
      <c r="F229" s="141" t="s">
        <v>518</v>
      </c>
      <c r="L229" s="24"/>
      <c r="M229" s="50"/>
      <c r="T229" s="51"/>
      <c r="AT229" s="10" t="s">
        <v>158</v>
      </c>
      <c r="AU229" s="10" t="s">
        <v>80</v>
      </c>
    </row>
    <row r="230" spans="2:65" s="10" customFormat="1" ht="15.75" customHeight="1">
      <c r="B230" s="24"/>
      <c r="C230" s="129" t="s">
        <v>252</v>
      </c>
      <c r="D230" s="129" t="s">
        <v>153</v>
      </c>
      <c r="E230" s="130" t="s">
        <v>519</v>
      </c>
      <c r="F230" s="131" t="s">
        <v>520</v>
      </c>
      <c r="G230" s="132" t="s">
        <v>156</v>
      </c>
      <c r="H230" s="133">
        <v>6</v>
      </c>
      <c r="I230" s="156"/>
      <c r="J230" s="134">
        <f>ROUND($I$230*$H$230,2)</f>
        <v>0</v>
      </c>
      <c r="K230" s="131"/>
      <c r="L230" s="24"/>
      <c r="M230" s="135"/>
      <c r="N230" s="136" t="s">
        <v>43</v>
      </c>
      <c r="Q230" s="137">
        <v>0</v>
      </c>
      <c r="R230" s="137">
        <f>$Q$230*$H$230</f>
        <v>0</v>
      </c>
      <c r="S230" s="137">
        <v>0</v>
      </c>
      <c r="T230" s="138">
        <f>$S$230*$H$230</f>
        <v>0</v>
      </c>
      <c r="AR230" s="89" t="s">
        <v>157</v>
      </c>
      <c r="AT230" s="89" t="s">
        <v>153</v>
      </c>
      <c r="AU230" s="89" t="s">
        <v>80</v>
      </c>
      <c r="AY230" s="10" t="s">
        <v>149</v>
      </c>
      <c r="BE230" s="139">
        <f>IF($N$230="základní",$J$230,0)</f>
        <v>0</v>
      </c>
      <c r="BF230" s="139">
        <f>IF($N$230="snížená",$J$230,0)</f>
        <v>0</v>
      </c>
      <c r="BG230" s="139">
        <f>IF($N$230="zákl. přenesená",$J$230,0)</f>
        <v>0</v>
      </c>
      <c r="BH230" s="139">
        <f>IF($N$230="sníž. přenesená",$J$230,0)</f>
        <v>0</v>
      </c>
      <c r="BI230" s="139">
        <f>IF($N$230="nulová",$J$230,0)</f>
        <v>0</v>
      </c>
      <c r="BJ230" s="89" t="s">
        <v>22</v>
      </c>
      <c r="BK230" s="139">
        <f>ROUND($I$230*$H$230,2)</f>
        <v>0</v>
      </c>
      <c r="BL230" s="89" t="s">
        <v>157</v>
      </c>
      <c r="BM230" s="89" t="s">
        <v>526</v>
      </c>
    </row>
    <row r="231" spans="2:47" s="10" customFormat="1" ht="16.5" customHeight="1">
      <c r="B231" s="24"/>
      <c r="D231" s="140" t="s">
        <v>158</v>
      </c>
      <c r="F231" s="141" t="s">
        <v>521</v>
      </c>
      <c r="L231" s="24"/>
      <c r="M231" s="50"/>
      <c r="T231" s="51"/>
      <c r="AT231" s="10" t="s">
        <v>158</v>
      </c>
      <c r="AU231" s="10" t="s">
        <v>80</v>
      </c>
    </row>
    <row r="232" spans="2:65" s="10" customFormat="1" ht="15.75" customHeight="1">
      <c r="B232" s="24"/>
      <c r="C232" s="129" t="s">
        <v>257</v>
      </c>
      <c r="D232" s="129" t="s">
        <v>153</v>
      </c>
      <c r="E232" s="130" t="s">
        <v>523</v>
      </c>
      <c r="F232" s="131" t="s">
        <v>524</v>
      </c>
      <c r="G232" s="132" t="s">
        <v>291</v>
      </c>
      <c r="H232" s="133">
        <v>8</v>
      </c>
      <c r="I232" s="156"/>
      <c r="J232" s="134">
        <f>ROUND($I$232*$H$232,2)</f>
        <v>0</v>
      </c>
      <c r="K232" s="131"/>
      <c r="L232" s="24"/>
      <c r="M232" s="135"/>
      <c r="N232" s="136" t="s">
        <v>43</v>
      </c>
      <c r="Q232" s="137">
        <v>0</v>
      </c>
      <c r="R232" s="137">
        <f>$Q$232*$H$232</f>
        <v>0</v>
      </c>
      <c r="S232" s="137">
        <v>0.00019</v>
      </c>
      <c r="T232" s="138">
        <f>$S$232*$H$232</f>
        <v>0.00152</v>
      </c>
      <c r="AR232" s="89" t="s">
        <v>157</v>
      </c>
      <c r="AT232" s="89" t="s">
        <v>153</v>
      </c>
      <c r="AU232" s="89" t="s">
        <v>80</v>
      </c>
      <c r="AY232" s="10" t="s">
        <v>149</v>
      </c>
      <c r="BE232" s="139">
        <f>IF($N$232="základní",$J$232,0)</f>
        <v>0</v>
      </c>
      <c r="BF232" s="139">
        <f>IF($N$232="snížená",$J$232,0)</f>
        <v>0</v>
      </c>
      <c r="BG232" s="139">
        <f>IF($N$232="zákl. přenesená",$J$232,0)</f>
        <v>0</v>
      </c>
      <c r="BH232" s="139">
        <f>IF($N$232="sníž. přenesená",$J$232,0)</f>
        <v>0</v>
      </c>
      <c r="BI232" s="139">
        <f>IF($N$232="nulová",$J$232,0)</f>
        <v>0</v>
      </c>
      <c r="BJ232" s="89" t="s">
        <v>22</v>
      </c>
      <c r="BK232" s="139">
        <f>ROUND($I$232*$H$232,2)</f>
        <v>0</v>
      </c>
      <c r="BL232" s="89" t="s">
        <v>157</v>
      </c>
      <c r="BM232" s="89" t="s">
        <v>531</v>
      </c>
    </row>
    <row r="233" spans="2:47" s="10" customFormat="1" ht="16.5" customHeight="1">
      <c r="B233" s="24"/>
      <c r="D233" s="140" t="s">
        <v>158</v>
      </c>
      <c r="F233" s="141" t="s">
        <v>525</v>
      </c>
      <c r="L233" s="24"/>
      <c r="M233" s="50"/>
      <c r="T233" s="51"/>
      <c r="AT233" s="10" t="s">
        <v>158</v>
      </c>
      <c r="AU233" s="10" t="s">
        <v>80</v>
      </c>
    </row>
    <row r="234" spans="2:65" s="10" customFormat="1" ht="15.75" customHeight="1">
      <c r="B234" s="24"/>
      <c r="C234" s="129" t="s">
        <v>522</v>
      </c>
      <c r="D234" s="129" t="s">
        <v>153</v>
      </c>
      <c r="E234" s="130" t="s">
        <v>527</v>
      </c>
      <c r="F234" s="131" t="s">
        <v>528</v>
      </c>
      <c r="G234" s="132" t="s">
        <v>291</v>
      </c>
      <c r="H234" s="133">
        <v>4</v>
      </c>
      <c r="I234" s="156"/>
      <c r="J234" s="134">
        <f>ROUND($I$234*$H$234,2)</f>
        <v>0</v>
      </c>
      <c r="K234" s="131"/>
      <c r="L234" s="24"/>
      <c r="M234" s="135"/>
      <c r="N234" s="136" t="s">
        <v>43</v>
      </c>
      <c r="Q234" s="137">
        <v>0.00031</v>
      </c>
      <c r="R234" s="137">
        <f>$Q$234*$H$234</f>
        <v>0.00124</v>
      </c>
      <c r="S234" s="137">
        <v>0</v>
      </c>
      <c r="T234" s="138">
        <f>$S$234*$H$234</f>
        <v>0</v>
      </c>
      <c r="AR234" s="89" t="s">
        <v>157</v>
      </c>
      <c r="AT234" s="89" t="s">
        <v>153</v>
      </c>
      <c r="AU234" s="89" t="s">
        <v>80</v>
      </c>
      <c r="AY234" s="10" t="s">
        <v>149</v>
      </c>
      <c r="BE234" s="139">
        <f>IF($N$234="základní",$J$234,0)</f>
        <v>0</v>
      </c>
      <c r="BF234" s="139">
        <f>IF($N$234="snížená",$J$234,0)</f>
        <v>0</v>
      </c>
      <c r="BG234" s="139">
        <f>IF($N$234="zákl. přenesená",$J$234,0)</f>
        <v>0</v>
      </c>
      <c r="BH234" s="139">
        <f>IF($N$234="sníž. přenesená",$J$234,0)</f>
        <v>0</v>
      </c>
      <c r="BI234" s="139">
        <f>IF($N$234="nulová",$J$234,0)</f>
        <v>0</v>
      </c>
      <c r="BJ234" s="89" t="s">
        <v>22</v>
      </c>
      <c r="BK234" s="139">
        <f>ROUND($I$234*$H$234,2)</f>
        <v>0</v>
      </c>
      <c r="BL234" s="89" t="s">
        <v>157</v>
      </c>
      <c r="BM234" s="89" t="s">
        <v>535</v>
      </c>
    </row>
    <row r="235" spans="2:47" s="10" customFormat="1" ht="16.5" customHeight="1">
      <c r="B235" s="24"/>
      <c r="D235" s="140" t="s">
        <v>158</v>
      </c>
      <c r="F235" s="141" t="s">
        <v>529</v>
      </c>
      <c r="L235" s="24"/>
      <c r="M235" s="50"/>
      <c r="T235" s="51"/>
      <c r="AT235" s="10" t="s">
        <v>158</v>
      </c>
      <c r="AU235" s="10" t="s">
        <v>80</v>
      </c>
    </row>
    <row r="236" spans="2:47" s="10" customFormat="1" ht="44.25" customHeight="1">
      <c r="B236" s="24"/>
      <c r="D236" s="151" t="s">
        <v>348</v>
      </c>
      <c r="F236" s="152" t="s">
        <v>530</v>
      </c>
      <c r="L236" s="24"/>
      <c r="M236" s="50"/>
      <c r="T236" s="51"/>
      <c r="AT236" s="10" t="s">
        <v>348</v>
      </c>
      <c r="AU236" s="10" t="s">
        <v>80</v>
      </c>
    </row>
    <row r="237" spans="2:65" s="10" customFormat="1" ht="15.75" customHeight="1">
      <c r="B237" s="24"/>
      <c r="C237" s="129" t="s">
        <v>526</v>
      </c>
      <c r="D237" s="129" t="s">
        <v>153</v>
      </c>
      <c r="E237" s="130" t="s">
        <v>532</v>
      </c>
      <c r="F237" s="131" t="s">
        <v>533</v>
      </c>
      <c r="G237" s="132" t="s">
        <v>291</v>
      </c>
      <c r="H237" s="133">
        <v>10</v>
      </c>
      <c r="I237" s="156"/>
      <c r="J237" s="134">
        <f>ROUND($I$237*$H$237,2)</f>
        <v>0</v>
      </c>
      <c r="K237" s="131"/>
      <c r="L237" s="24"/>
      <c r="M237" s="135"/>
      <c r="N237" s="136" t="s">
        <v>43</v>
      </c>
      <c r="Q237" s="137">
        <v>0.00026</v>
      </c>
      <c r="R237" s="137">
        <f>$Q$237*$H$237</f>
        <v>0.0026</v>
      </c>
      <c r="S237" s="137">
        <v>0</v>
      </c>
      <c r="T237" s="138">
        <f>$S$237*$H$237</f>
        <v>0</v>
      </c>
      <c r="AR237" s="89" t="s">
        <v>157</v>
      </c>
      <c r="AT237" s="89" t="s">
        <v>153</v>
      </c>
      <c r="AU237" s="89" t="s">
        <v>80</v>
      </c>
      <c r="AY237" s="10" t="s">
        <v>149</v>
      </c>
      <c r="BE237" s="139">
        <f>IF($N$237="základní",$J$237,0)</f>
        <v>0</v>
      </c>
      <c r="BF237" s="139">
        <f>IF($N$237="snížená",$J$237,0)</f>
        <v>0</v>
      </c>
      <c r="BG237" s="139">
        <f>IF($N$237="zákl. přenesená",$J$237,0)</f>
        <v>0</v>
      </c>
      <c r="BH237" s="139">
        <f>IF($N$237="sníž. přenesená",$J$237,0)</f>
        <v>0</v>
      </c>
      <c r="BI237" s="139">
        <f>IF($N$237="nulová",$J$237,0)</f>
        <v>0</v>
      </c>
      <c r="BJ237" s="89" t="s">
        <v>22</v>
      </c>
      <c r="BK237" s="139">
        <f>ROUND($I$237*$H$237,2)</f>
        <v>0</v>
      </c>
      <c r="BL237" s="89" t="s">
        <v>157</v>
      </c>
      <c r="BM237" s="89" t="s">
        <v>539</v>
      </c>
    </row>
    <row r="238" spans="2:47" s="10" customFormat="1" ht="16.5" customHeight="1">
      <c r="B238" s="24"/>
      <c r="D238" s="140" t="s">
        <v>158</v>
      </c>
      <c r="F238" s="141" t="s">
        <v>534</v>
      </c>
      <c r="L238" s="24"/>
      <c r="M238" s="50"/>
      <c r="T238" s="51"/>
      <c r="AT238" s="10" t="s">
        <v>158</v>
      </c>
      <c r="AU238" s="10" t="s">
        <v>80</v>
      </c>
    </row>
    <row r="239" spans="2:47" s="10" customFormat="1" ht="44.25" customHeight="1">
      <c r="B239" s="24"/>
      <c r="D239" s="151" t="s">
        <v>348</v>
      </c>
      <c r="F239" s="152" t="s">
        <v>530</v>
      </c>
      <c r="L239" s="24"/>
      <c r="M239" s="50"/>
      <c r="T239" s="51"/>
      <c r="AT239" s="10" t="s">
        <v>348</v>
      </c>
      <c r="AU239" s="10" t="s">
        <v>80</v>
      </c>
    </row>
    <row r="240" spans="2:65" s="10" customFormat="1" ht="15.75" customHeight="1">
      <c r="B240" s="24"/>
      <c r="C240" s="129" t="s">
        <v>531</v>
      </c>
      <c r="D240" s="129" t="s">
        <v>153</v>
      </c>
      <c r="E240" s="130" t="s">
        <v>536</v>
      </c>
      <c r="F240" s="131" t="s">
        <v>537</v>
      </c>
      <c r="G240" s="132" t="s">
        <v>291</v>
      </c>
      <c r="H240" s="133">
        <v>36</v>
      </c>
      <c r="I240" s="156"/>
      <c r="J240" s="134">
        <f>ROUND($I$240*$H$240,2)</f>
        <v>0</v>
      </c>
      <c r="K240" s="131"/>
      <c r="L240" s="24"/>
      <c r="M240" s="135"/>
      <c r="N240" s="136" t="s">
        <v>43</v>
      </c>
      <c r="Q240" s="137">
        <v>3E-05</v>
      </c>
      <c r="R240" s="137">
        <f>$Q$240*$H$240</f>
        <v>0.00108</v>
      </c>
      <c r="S240" s="137">
        <v>0</v>
      </c>
      <c r="T240" s="138">
        <f>$S$240*$H$240</f>
        <v>0</v>
      </c>
      <c r="AR240" s="89" t="s">
        <v>157</v>
      </c>
      <c r="AT240" s="89" t="s">
        <v>153</v>
      </c>
      <c r="AU240" s="89" t="s">
        <v>80</v>
      </c>
      <c r="AY240" s="10" t="s">
        <v>149</v>
      </c>
      <c r="BE240" s="139">
        <f>IF($N$240="základní",$J$240,0)</f>
        <v>0</v>
      </c>
      <c r="BF240" s="139">
        <f>IF($N$240="snížená",$J$240,0)</f>
        <v>0</v>
      </c>
      <c r="BG240" s="139">
        <f>IF($N$240="zákl. přenesená",$J$240,0)</f>
        <v>0</v>
      </c>
      <c r="BH240" s="139">
        <f>IF($N$240="sníž. přenesená",$J$240,0)</f>
        <v>0</v>
      </c>
      <c r="BI240" s="139">
        <f>IF($N$240="nulová",$J$240,0)</f>
        <v>0</v>
      </c>
      <c r="BJ240" s="89" t="s">
        <v>22</v>
      </c>
      <c r="BK240" s="139">
        <f>ROUND($I$240*$H$240,2)</f>
        <v>0</v>
      </c>
      <c r="BL240" s="89" t="s">
        <v>157</v>
      </c>
      <c r="BM240" s="89" t="s">
        <v>544</v>
      </c>
    </row>
    <row r="241" spans="2:47" s="10" customFormat="1" ht="16.5" customHeight="1">
      <c r="B241" s="24"/>
      <c r="D241" s="140" t="s">
        <v>158</v>
      </c>
      <c r="F241" s="141" t="s">
        <v>538</v>
      </c>
      <c r="L241" s="24"/>
      <c r="M241" s="50"/>
      <c r="T241" s="51"/>
      <c r="AT241" s="10" t="s">
        <v>158</v>
      </c>
      <c r="AU241" s="10" t="s">
        <v>80</v>
      </c>
    </row>
    <row r="242" spans="2:47" s="10" customFormat="1" ht="44.25" customHeight="1">
      <c r="B242" s="24"/>
      <c r="D242" s="151" t="s">
        <v>348</v>
      </c>
      <c r="F242" s="152" t="s">
        <v>530</v>
      </c>
      <c r="L242" s="24"/>
      <c r="M242" s="50"/>
      <c r="T242" s="51"/>
      <c r="AT242" s="10" t="s">
        <v>348</v>
      </c>
      <c r="AU242" s="10" t="s">
        <v>80</v>
      </c>
    </row>
    <row r="243" spans="2:65" s="10" customFormat="1" ht="15.75" customHeight="1">
      <c r="B243" s="24"/>
      <c r="C243" s="129" t="s">
        <v>535</v>
      </c>
      <c r="D243" s="129" t="s">
        <v>153</v>
      </c>
      <c r="E243" s="130" t="s">
        <v>540</v>
      </c>
      <c r="F243" s="131" t="s">
        <v>541</v>
      </c>
      <c r="G243" s="132" t="s">
        <v>499</v>
      </c>
      <c r="H243" s="158"/>
      <c r="I243" s="156"/>
      <c r="J243" s="134">
        <f>ROUND($I$243*$H$243,2)</f>
        <v>0</v>
      </c>
      <c r="K243" s="131"/>
      <c r="L243" s="24"/>
      <c r="M243" s="135"/>
      <c r="N243" s="136" t="s">
        <v>43</v>
      </c>
      <c r="Q243" s="137">
        <v>0</v>
      </c>
      <c r="R243" s="137">
        <f>$Q$243*$H$243</f>
        <v>0</v>
      </c>
      <c r="S243" s="137">
        <v>0</v>
      </c>
      <c r="T243" s="138">
        <f>$S$243*$H$243</f>
        <v>0</v>
      </c>
      <c r="AR243" s="89" t="s">
        <v>157</v>
      </c>
      <c r="AT243" s="89" t="s">
        <v>153</v>
      </c>
      <c r="AU243" s="89" t="s">
        <v>80</v>
      </c>
      <c r="AY243" s="10" t="s">
        <v>149</v>
      </c>
      <c r="BE243" s="139">
        <f>IF($N$243="základní",$J$243,0)</f>
        <v>0</v>
      </c>
      <c r="BF243" s="139">
        <f>IF($N$243="snížená",$J$243,0)</f>
        <v>0</v>
      </c>
      <c r="BG243" s="139">
        <f>IF($N$243="zákl. přenesená",$J$243,0)</f>
        <v>0</v>
      </c>
      <c r="BH243" s="139">
        <f>IF($N$243="sníž. přenesená",$J$243,0)</f>
        <v>0</v>
      </c>
      <c r="BI243" s="139">
        <f>IF($N$243="nulová",$J$243,0)</f>
        <v>0</v>
      </c>
      <c r="BJ243" s="89" t="s">
        <v>22</v>
      </c>
      <c r="BK243" s="139">
        <f>ROUND($I$243*$H$243,2)</f>
        <v>0</v>
      </c>
      <c r="BL243" s="89" t="s">
        <v>157</v>
      </c>
      <c r="BM243" s="89" t="s">
        <v>547</v>
      </c>
    </row>
    <row r="244" spans="2:47" s="10" customFormat="1" ht="27" customHeight="1">
      <c r="B244" s="24"/>
      <c r="D244" s="140" t="s">
        <v>158</v>
      </c>
      <c r="F244" s="141" t="s">
        <v>542</v>
      </c>
      <c r="L244" s="24"/>
      <c r="M244" s="50"/>
      <c r="T244" s="51"/>
      <c r="AT244" s="10" t="s">
        <v>158</v>
      </c>
      <c r="AU244" s="10" t="s">
        <v>80</v>
      </c>
    </row>
    <row r="245" spans="2:47" s="10" customFormat="1" ht="98.25" customHeight="1">
      <c r="B245" s="24"/>
      <c r="D245" s="151" t="s">
        <v>348</v>
      </c>
      <c r="F245" s="152" t="s">
        <v>543</v>
      </c>
      <c r="L245" s="24"/>
      <c r="M245" s="50"/>
      <c r="T245" s="51"/>
      <c r="AT245" s="10" t="s">
        <v>348</v>
      </c>
      <c r="AU245" s="10" t="s">
        <v>80</v>
      </c>
    </row>
    <row r="246" spans="2:65" s="10" customFormat="1" ht="15.75" customHeight="1">
      <c r="B246" s="24"/>
      <c r="C246" s="142" t="s">
        <v>539</v>
      </c>
      <c r="D246" s="142" t="s">
        <v>247</v>
      </c>
      <c r="E246" s="143" t="s">
        <v>512</v>
      </c>
      <c r="F246" s="144" t="s">
        <v>513</v>
      </c>
      <c r="G246" s="145" t="s">
        <v>156</v>
      </c>
      <c r="H246" s="146">
        <v>6</v>
      </c>
      <c r="I246" s="157"/>
      <c r="J246" s="147">
        <f>ROUND($I$246*$H$246,2)</f>
        <v>0</v>
      </c>
      <c r="K246" s="144"/>
      <c r="L246" s="148"/>
      <c r="M246" s="149"/>
      <c r="N246" s="150" t="s">
        <v>43</v>
      </c>
      <c r="Q246" s="137">
        <v>0.0118</v>
      </c>
      <c r="R246" s="137">
        <f>$Q$246*$H$246</f>
        <v>0.0708</v>
      </c>
      <c r="S246" s="137">
        <v>0</v>
      </c>
      <c r="T246" s="138">
        <f>$S$246*$H$246</f>
        <v>0</v>
      </c>
      <c r="AR246" s="89" t="s">
        <v>164</v>
      </c>
      <c r="AT246" s="89" t="s">
        <v>247</v>
      </c>
      <c r="AU246" s="89" t="s">
        <v>80</v>
      </c>
      <c r="AY246" s="10" t="s">
        <v>149</v>
      </c>
      <c r="BE246" s="139">
        <f>IF($N$246="základní",$J$246,0)</f>
        <v>0</v>
      </c>
      <c r="BF246" s="139">
        <f>IF($N$246="snížená",$J$246,0)</f>
        <v>0</v>
      </c>
      <c r="BG246" s="139">
        <f>IF($N$246="zákl. přenesená",$J$246,0)</f>
        <v>0</v>
      </c>
      <c r="BH246" s="139">
        <f>IF($N$246="sníž. přenesená",$J$246,0)</f>
        <v>0</v>
      </c>
      <c r="BI246" s="139">
        <f>IF($N$246="nulová",$J$246,0)</f>
        <v>0</v>
      </c>
      <c r="BJ246" s="89" t="s">
        <v>22</v>
      </c>
      <c r="BK246" s="139">
        <f>ROUND($I$246*$H$246,2)</f>
        <v>0</v>
      </c>
      <c r="BL246" s="89" t="s">
        <v>157</v>
      </c>
      <c r="BM246" s="89" t="s">
        <v>714</v>
      </c>
    </row>
    <row r="247" spans="2:47" s="10" customFormat="1" ht="27" customHeight="1">
      <c r="B247" s="24"/>
      <c r="D247" s="140" t="s">
        <v>158</v>
      </c>
      <c r="F247" s="141" t="s">
        <v>515</v>
      </c>
      <c r="L247" s="24"/>
      <c r="M247" s="50"/>
      <c r="T247" s="51"/>
      <c r="AT247" s="10" t="s">
        <v>158</v>
      </c>
      <c r="AU247" s="10" t="s">
        <v>80</v>
      </c>
    </row>
    <row r="248" spans="2:63" s="119" customFormat="1" ht="30.75" customHeight="1">
      <c r="B248" s="118"/>
      <c r="D248" s="120" t="s">
        <v>71</v>
      </c>
      <c r="E248" s="127" t="s">
        <v>319</v>
      </c>
      <c r="F248" s="127" t="s">
        <v>320</v>
      </c>
      <c r="J248" s="128">
        <f>$BK$248</f>
        <v>0</v>
      </c>
      <c r="L248" s="118"/>
      <c r="M248" s="123"/>
      <c r="P248" s="124">
        <f>SUM($P$249:$P$265)</f>
        <v>0</v>
      </c>
      <c r="R248" s="124">
        <f>SUM($R$249:$R$265)</f>
        <v>0.53923</v>
      </c>
      <c r="T248" s="125">
        <f>SUM($T$249:$T$265)</f>
        <v>0.062</v>
      </c>
      <c r="AR248" s="120" t="s">
        <v>22</v>
      </c>
      <c r="AT248" s="120" t="s">
        <v>71</v>
      </c>
      <c r="AU248" s="120" t="s">
        <v>22</v>
      </c>
      <c r="AY248" s="120" t="s">
        <v>149</v>
      </c>
      <c r="BK248" s="126">
        <f>SUM($BK$249:$BK$265)</f>
        <v>0</v>
      </c>
    </row>
    <row r="249" spans="2:65" s="10" customFormat="1" ht="15.75" customHeight="1">
      <c r="B249" s="24"/>
      <c r="C249" s="129" t="s">
        <v>544</v>
      </c>
      <c r="D249" s="129" t="s">
        <v>153</v>
      </c>
      <c r="E249" s="130" t="s">
        <v>545</v>
      </c>
      <c r="F249" s="131" t="s">
        <v>546</v>
      </c>
      <c r="G249" s="132" t="s">
        <v>156</v>
      </c>
      <c r="H249" s="133">
        <v>200</v>
      </c>
      <c r="I249" s="156"/>
      <c r="J249" s="134">
        <f>ROUND($I$249*$H$249,2)</f>
        <v>0</v>
      </c>
      <c r="K249" s="131"/>
      <c r="L249" s="24"/>
      <c r="M249" s="135"/>
      <c r="N249" s="136" t="s">
        <v>43</v>
      </c>
      <c r="Q249" s="137">
        <v>0</v>
      </c>
      <c r="R249" s="137">
        <f>$Q$249*$H$249</f>
        <v>0</v>
      </c>
      <c r="S249" s="137">
        <v>0</v>
      </c>
      <c r="T249" s="138">
        <f>$S$249*$H$249</f>
        <v>0</v>
      </c>
      <c r="AR249" s="89" t="s">
        <v>157</v>
      </c>
      <c r="AT249" s="89" t="s">
        <v>153</v>
      </c>
      <c r="AU249" s="89" t="s">
        <v>80</v>
      </c>
      <c r="AY249" s="10" t="s">
        <v>149</v>
      </c>
      <c r="BE249" s="139">
        <f>IF($N$249="základní",$J$249,0)</f>
        <v>0</v>
      </c>
      <c r="BF249" s="139">
        <f>IF($N$249="snížená",$J$249,0)</f>
        <v>0</v>
      </c>
      <c r="BG249" s="139">
        <f>IF($N$249="zákl. přenesená",$J$249,0)</f>
        <v>0</v>
      </c>
      <c r="BH249" s="139">
        <f>IF($N$249="sníž. přenesená",$J$249,0)</f>
        <v>0</v>
      </c>
      <c r="BI249" s="139">
        <f>IF($N$249="nulová",$J$249,0)</f>
        <v>0</v>
      </c>
      <c r="BJ249" s="89" t="s">
        <v>22</v>
      </c>
      <c r="BK249" s="139">
        <f>ROUND($I$249*$H$249,2)</f>
        <v>0</v>
      </c>
      <c r="BL249" s="89" t="s">
        <v>157</v>
      </c>
      <c r="BM249" s="89" t="s">
        <v>552</v>
      </c>
    </row>
    <row r="250" spans="2:47" s="10" customFormat="1" ht="16.5" customHeight="1">
      <c r="B250" s="24"/>
      <c r="D250" s="140" t="s">
        <v>158</v>
      </c>
      <c r="F250" s="141" t="s">
        <v>546</v>
      </c>
      <c r="L250" s="24"/>
      <c r="M250" s="50"/>
      <c r="T250" s="51"/>
      <c r="AT250" s="10" t="s">
        <v>158</v>
      </c>
      <c r="AU250" s="10" t="s">
        <v>80</v>
      </c>
    </row>
    <row r="251" spans="2:65" s="10" customFormat="1" ht="15.75" customHeight="1">
      <c r="B251" s="24"/>
      <c r="C251" s="129" t="s">
        <v>547</v>
      </c>
      <c r="D251" s="129" t="s">
        <v>153</v>
      </c>
      <c r="E251" s="130" t="s">
        <v>548</v>
      </c>
      <c r="F251" s="131" t="s">
        <v>549</v>
      </c>
      <c r="G251" s="132" t="s">
        <v>156</v>
      </c>
      <c r="H251" s="133">
        <v>200</v>
      </c>
      <c r="I251" s="156"/>
      <c r="J251" s="134">
        <f>ROUND($I$251*$H$251,2)</f>
        <v>0</v>
      </c>
      <c r="K251" s="131"/>
      <c r="L251" s="24"/>
      <c r="M251" s="135"/>
      <c r="N251" s="136" t="s">
        <v>43</v>
      </c>
      <c r="Q251" s="137">
        <v>0.001</v>
      </c>
      <c r="R251" s="137">
        <f>$Q$251*$H$251</f>
        <v>0.2</v>
      </c>
      <c r="S251" s="137">
        <v>0.00031</v>
      </c>
      <c r="T251" s="138">
        <f>$S$251*$H$251</f>
        <v>0.062</v>
      </c>
      <c r="AR251" s="89" t="s">
        <v>157</v>
      </c>
      <c r="AT251" s="89" t="s">
        <v>153</v>
      </c>
      <c r="AU251" s="89" t="s">
        <v>80</v>
      </c>
      <c r="AY251" s="10" t="s">
        <v>149</v>
      </c>
      <c r="BE251" s="139">
        <f>IF($N$251="základní",$J$251,0)</f>
        <v>0</v>
      </c>
      <c r="BF251" s="139">
        <f>IF($N$251="snížená",$J$251,0)</f>
        <v>0</v>
      </c>
      <c r="BG251" s="139">
        <f>IF($N$251="zákl. přenesená",$J$251,0)</f>
        <v>0</v>
      </c>
      <c r="BH251" s="139">
        <f>IF($N$251="sníž. přenesená",$J$251,0)</f>
        <v>0</v>
      </c>
      <c r="BI251" s="139">
        <f>IF($N$251="nulová",$J$251,0)</f>
        <v>0</v>
      </c>
      <c r="BJ251" s="89" t="s">
        <v>22</v>
      </c>
      <c r="BK251" s="139">
        <f>ROUND($I$251*$H$251,2)</f>
        <v>0</v>
      </c>
      <c r="BL251" s="89" t="s">
        <v>157</v>
      </c>
      <c r="BM251" s="89" t="s">
        <v>556</v>
      </c>
    </row>
    <row r="252" spans="2:47" s="10" customFormat="1" ht="16.5" customHeight="1">
      <c r="B252" s="24"/>
      <c r="D252" s="140" t="s">
        <v>158</v>
      </c>
      <c r="F252" s="141" t="s">
        <v>550</v>
      </c>
      <c r="L252" s="24"/>
      <c r="M252" s="50"/>
      <c r="T252" s="51"/>
      <c r="AT252" s="10" t="s">
        <v>158</v>
      </c>
      <c r="AU252" s="10" t="s">
        <v>80</v>
      </c>
    </row>
    <row r="253" spans="2:47" s="10" customFormat="1" ht="30.75" customHeight="1">
      <c r="B253" s="24"/>
      <c r="D253" s="151" t="s">
        <v>348</v>
      </c>
      <c r="F253" s="152" t="s">
        <v>551</v>
      </c>
      <c r="L253" s="24"/>
      <c r="M253" s="50"/>
      <c r="T253" s="51"/>
      <c r="AT253" s="10" t="s">
        <v>348</v>
      </c>
      <c r="AU253" s="10" t="s">
        <v>80</v>
      </c>
    </row>
    <row r="254" spans="2:65" s="10" customFormat="1" ht="15.75" customHeight="1">
      <c r="B254" s="24"/>
      <c r="C254" s="129" t="s">
        <v>552</v>
      </c>
      <c r="D254" s="129" t="s">
        <v>153</v>
      </c>
      <c r="E254" s="130" t="s">
        <v>553</v>
      </c>
      <c r="F254" s="131" t="s">
        <v>554</v>
      </c>
      <c r="G254" s="132" t="s">
        <v>205</v>
      </c>
      <c r="H254" s="133">
        <v>200</v>
      </c>
      <c r="I254" s="156"/>
      <c r="J254" s="134">
        <f>ROUND($I$254*$H$254,2)</f>
        <v>0</v>
      </c>
      <c r="K254" s="131"/>
      <c r="L254" s="24"/>
      <c r="M254" s="135"/>
      <c r="N254" s="136" t="s">
        <v>43</v>
      </c>
      <c r="Q254" s="137">
        <v>0.0012</v>
      </c>
      <c r="R254" s="137">
        <f>$Q$254*$H$254</f>
        <v>0.24</v>
      </c>
      <c r="S254" s="137">
        <v>0</v>
      </c>
      <c r="T254" s="138">
        <f>$S$254*$H$254</f>
        <v>0</v>
      </c>
      <c r="AR254" s="89" t="s">
        <v>157</v>
      </c>
      <c r="AT254" s="89" t="s">
        <v>153</v>
      </c>
      <c r="AU254" s="89" t="s">
        <v>80</v>
      </c>
      <c r="AY254" s="10" t="s">
        <v>149</v>
      </c>
      <c r="BE254" s="139">
        <f>IF($N$254="základní",$J$254,0)</f>
        <v>0</v>
      </c>
      <c r="BF254" s="139">
        <f>IF($N$254="snížená",$J$254,0)</f>
        <v>0</v>
      </c>
      <c r="BG254" s="139">
        <f>IF($N$254="zákl. přenesená",$J$254,0)</f>
        <v>0</v>
      </c>
      <c r="BH254" s="139">
        <f>IF($N$254="sníž. přenesená",$J$254,0)</f>
        <v>0</v>
      </c>
      <c r="BI254" s="139">
        <f>IF($N$254="nulová",$J$254,0)</f>
        <v>0</v>
      </c>
      <c r="BJ254" s="89" t="s">
        <v>22</v>
      </c>
      <c r="BK254" s="139">
        <f>ROUND($I$254*$H$254,2)</f>
        <v>0</v>
      </c>
      <c r="BL254" s="89" t="s">
        <v>157</v>
      </c>
      <c r="BM254" s="89" t="s">
        <v>560</v>
      </c>
    </row>
    <row r="255" spans="2:47" s="10" customFormat="1" ht="16.5" customHeight="1">
      <c r="B255" s="24"/>
      <c r="D255" s="140" t="s">
        <v>158</v>
      </c>
      <c r="F255" s="141" t="s">
        <v>555</v>
      </c>
      <c r="L255" s="24"/>
      <c r="M255" s="50"/>
      <c r="T255" s="51"/>
      <c r="AT255" s="10" t="s">
        <v>158</v>
      </c>
      <c r="AU255" s="10" t="s">
        <v>80</v>
      </c>
    </row>
    <row r="256" spans="2:65" s="10" customFormat="1" ht="15.75" customHeight="1">
      <c r="B256" s="24"/>
      <c r="C256" s="129" t="s">
        <v>556</v>
      </c>
      <c r="D256" s="129" t="s">
        <v>153</v>
      </c>
      <c r="E256" s="130" t="s">
        <v>557</v>
      </c>
      <c r="F256" s="131" t="s">
        <v>558</v>
      </c>
      <c r="G256" s="132" t="s">
        <v>156</v>
      </c>
      <c r="H256" s="133">
        <v>200</v>
      </c>
      <c r="I256" s="156"/>
      <c r="J256" s="134">
        <f>ROUND($I$256*$H$256,2)</f>
        <v>0</v>
      </c>
      <c r="K256" s="131"/>
      <c r="L256" s="24"/>
      <c r="M256" s="135"/>
      <c r="N256" s="136" t="s">
        <v>43</v>
      </c>
      <c r="Q256" s="137">
        <v>0.0002</v>
      </c>
      <c r="R256" s="137">
        <f>$Q$256*$H$256</f>
        <v>0.04</v>
      </c>
      <c r="S256" s="137">
        <v>0</v>
      </c>
      <c r="T256" s="138">
        <f>$S$256*$H$256</f>
        <v>0</v>
      </c>
      <c r="AR256" s="89" t="s">
        <v>157</v>
      </c>
      <c r="AT256" s="89" t="s">
        <v>153</v>
      </c>
      <c r="AU256" s="89" t="s">
        <v>80</v>
      </c>
      <c r="AY256" s="10" t="s">
        <v>149</v>
      </c>
      <c r="BE256" s="139">
        <f>IF($N$256="základní",$J$256,0)</f>
        <v>0</v>
      </c>
      <c r="BF256" s="139">
        <f>IF($N$256="snížená",$J$256,0)</f>
        <v>0</v>
      </c>
      <c r="BG256" s="139">
        <f>IF($N$256="zákl. přenesená",$J$256,0)</f>
        <v>0</v>
      </c>
      <c r="BH256" s="139">
        <f>IF($N$256="sníž. přenesená",$J$256,0)</f>
        <v>0</v>
      </c>
      <c r="BI256" s="139">
        <f>IF($N$256="nulová",$J$256,0)</f>
        <v>0</v>
      </c>
      <c r="BJ256" s="89" t="s">
        <v>22</v>
      </c>
      <c r="BK256" s="139">
        <f>ROUND($I$256*$H$256,2)</f>
        <v>0</v>
      </c>
      <c r="BL256" s="89" t="s">
        <v>157</v>
      </c>
      <c r="BM256" s="89" t="s">
        <v>564</v>
      </c>
    </row>
    <row r="257" spans="2:47" s="10" customFormat="1" ht="16.5" customHeight="1">
      <c r="B257" s="24"/>
      <c r="D257" s="140" t="s">
        <v>158</v>
      </c>
      <c r="F257" s="141" t="s">
        <v>559</v>
      </c>
      <c r="L257" s="24"/>
      <c r="M257" s="50"/>
      <c r="T257" s="51"/>
      <c r="AT257" s="10" t="s">
        <v>158</v>
      </c>
      <c r="AU257" s="10" t="s">
        <v>80</v>
      </c>
    </row>
    <row r="258" spans="2:65" s="10" customFormat="1" ht="15.75" customHeight="1">
      <c r="B258" s="24"/>
      <c r="C258" s="129" t="s">
        <v>560</v>
      </c>
      <c r="D258" s="129" t="s">
        <v>153</v>
      </c>
      <c r="E258" s="130" t="s">
        <v>561</v>
      </c>
      <c r="F258" s="131" t="s">
        <v>562</v>
      </c>
      <c r="G258" s="132" t="s">
        <v>156</v>
      </c>
      <c r="H258" s="133">
        <v>20</v>
      </c>
      <c r="I258" s="156"/>
      <c r="J258" s="134">
        <f>ROUND($I$258*$H$258,2)</f>
        <v>0</v>
      </c>
      <c r="K258" s="131"/>
      <c r="L258" s="24"/>
      <c r="M258" s="135"/>
      <c r="N258" s="136" t="s">
        <v>43</v>
      </c>
      <c r="Q258" s="137">
        <v>2E-05</v>
      </c>
      <c r="R258" s="137">
        <f>$Q$258*$H$258</f>
        <v>0.0004</v>
      </c>
      <c r="S258" s="137">
        <v>0</v>
      </c>
      <c r="T258" s="138">
        <f>$S$258*$H$258</f>
        <v>0</v>
      </c>
      <c r="AR258" s="89" t="s">
        <v>157</v>
      </c>
      <c r="AT258" s="89" t="s">
        <v>153</v>
      </c>
      <c r="AU258" s="89" t="s">
        <v>80</v>
      </c>
      <c r="AY258" s="10" t="s">
        <v>149</v>
      </c>
      <c r="BE258" s="139">
        <f>IF($N$258="základní",$J$258,0)</f>
        <v>0</v>
      </c>
      <c r="BF258" s="139">
        <f>IF($N$258="snížená",$J$258,0)</f>
        <v>0</v>
      </c>
      <c r="BG258" s="139">
        <f>IF($N$258="zákl. přenesená",$J$258,0)</f>
        <v>0</v>
      </c>
      <c r="BH258" s="139">
        <f>IF($N$258="sníž. přenesená",$J$258,0)</f>
        <v>0</v>
      </c>
      <c r="BI258" s="139">
        <f>IF($N$258="nulová",$J$258,0)</f>
        <v>0</v>
      </c>
      <c r="BJ258" s="89" t="s">
        <v>22</v>
      </c>
      <c r="BK258" s="139">
        <f>ROUND($I$258*$H$258,2)</f>
        <v>0</v>
      </c>
      <c r="BL258" s="89" t="s">
        <v>157</v>
      </c>
      <c r="BM258" s="89" t="s">
        <v>568</v>
      </c>
    </row>
    <row r="259" spans="2:47" s="10" customFormat="1" ht="16.5" customHeight="1">
      <c r="B259" s="24"/>
      <c r="D259" s="140" t="s">
        <v>158</v>
      </c>
      <c r="F259" s="141" t="s">
        <v>563</v>
      </c>
      <c r="L259" s="24"/>
      <c r="M259" s="50"/>
      <c r="T259" s="51"/>
      <c r="AT259" s="10" t="s">
        <v>158</v>
      </c>
      <c r="AU259" s="10" t="s">
        <v>80</v>
      </c>
    </row>
    <row r="260" spans="2:65" s="10" customFormat="1" ht="15.75" customHeight="1">
      <c r="B260" s="24"/>
      <c r="C260" s="129" t="s">
        <v>564</v>
      </c>
      <c r="D260" s="129" t="s">
        <v>153</v>
      </c>
      <c r="E260" s="130" t="s">
        <v>565</v>
      </c>
      <c r="F260" s="131" t="s">
        <v>566</v>
      </c>
      <c r="G260" s="132" t="s">
        <v>156</v>
      </c>
      <c r="H260" s="133">
        <v>3</v>
      </c>
      <c r="I260" s="156"/>
      <c r="J260" s="134">
        <f>ROUND($I$260*$H$260,2)</f>
        <v>0</v>
      </c>
      <c r="K260" s="131"/>
      <c r="L260" s="24"/>
      <c r="M260" s="135"/>
      <c r="N260" s="136" t="s">
        <v>43</v>
      </c>
      <c r="Q260" s="137">
        <v>1E-05</v>
      </c>
      <c r="R260" s="137">
        <f>$Q$260*$H$260</f>
        <v>3.0000000000000004E-05</v>
      </c>
      <c r="S260" s="137">
        <v>0</v>
      </c>
      <c r="T260" s="138">
        <f>$S$260*$H$260</f>
        <v>0</v>
      </c>
      <c r="AR260" s="89" t="s">
        <v>157</v>
      </c>
      <c r="AT260" s="89" t="s">
        <v>153</v>
      </c>
      <c r="AU260" s="89" t="s">
        <v>80</v>
      </c>
      <c r="AY260" s="10" t="s">
        <v>149</v>
      </c>
      <c r="BE260" s="139">
        <f>IF($N$260="základní",$J$260,0)</f>
        <v>0</v>
      </c>
      <c r="BF260" s="139">
        <f>IF($N$260="snížená",$J$260,0)</f>
        <v>0</v>
      </c>
      <c r="BG260" s="139">
        <f>IF($N$260="zákl. přenesená",$J$260,0)</f>
        <v>0</v>
      </c>
      <c r="BH260" s="139">
        <f>IF($N$260="sníž. přenesená",$J$260,0)</f>
        <v>0</v>
      </c>
      <c r="BI260" s="139">
        <f>IF($N$260="nulová",$J$260,0)</f>
        <v>0</v>
      </c>
      <c r="BJ260" s="89" t="s">
        <v>22</v>
      </c>
      <c r="BK260" s="139">
        <f>ROUND($I$260*$H$260,2)</f>
        <v>0</v>
      </c>
      <c r="BL260" s="89" t="s">
        <v>157</v>
      </c>
      <c r="BM260" s="89" t="s">
        <v>572</v>
      </c>
    </row>
    <row r="261" spans="2:47" s="10" customFormat="1" ht="16.5" customHeight="1">
      <c r="B261" s="24"/>
      <c r="D261" s="140" t="s">
        <v>158</v>
      </c>
      <c r="F261" s="141" t="s">
        <v>567</v>
      </c>
      <c r="L261" s="24"/>
      <c r="M261" s="50"/>
      <c r="T261" s="51"/>
      <c r="AT261" s="10" t="s">
        <v>158</v>
      </c>
      <c r="AU261" s="10" t="s">
        <v>80</v>
      </c>
    </row>
    <row r="262" spans="2:65" s="10" customFormat="1" ht="15.75" customHeight="1">
      <c r="B262" s="24"/>
      <c r="C262" s="129" t="s">
        <v>568</v>
      </c>
      <c r="D262" s="129" t="s">
        <v>153</v>
      </c>
      <c r="E262" s="130" t="s">
        <v>569</v>
      </c>
      <c r="F262" s="131" t="s">
        <v>570</v>
      </c>
      <c r="G262" s="132" t="s">
        <v>156</v>
      </c>
      <c r="H262" s="133">
        <v>80</v>
      </c>
      <c r="I262" s="156"/>
      <c r="J262" s="134">
        <f>ROUND($I$262*$H$262,2)</f>
        <v>0</v>
      </c>
      <c r="K262" s="131"/>
      <c r="L262" s="24"/>
      <c r="M262" s="135"/>
      <c r="N262" s="136" t="s">
        <v>43</v>
      </c>
      <c r="Q262" s="137">
        <v>1E-05</v>
      </c>
      <c r="R262" s="137">
        <f>$Q$262*$H$262</f>
        <v>0.0008</v>
      </c>
      <c r="S262" s="137">
        <v>0</v>
      </c>
      <c r="T262" s="138">
        <f>$S$262*$H$262</f>
        <v>0</v>
      </c>
      <c r="AR262" s="89" t="s">
        <v>157</v>
      </c>
      <c r="AT262" s="89" t="s">
        <v>153</v>
      </c>
      <c r="AU262" s="89" t="s">
        <v>80</v>
      </c>
      <c r="AY262" s="10" t="s">
        <v>149</v>
      </c>
      <c r="BE262" s="139">
        <f>IF($N$262="základní",$J$262,0)</f>
        <v>0</v>
      </c>
      <c r="BF262" s="139">
        <f>IF($N$262="snížená",$J$262,0)</f>
        <v>0</v>
      </c>
      <c r="BG262" s="139">
        <f>IF($N$262="zákl. přenesená",$J$262,0)</f>
        <v>0</v>
      </c>
      <c r="BH262" s="139">
        <f>IF($N$262="sníž. přenesená",$J$262,0)</f>
        <v>0</v>
      </c>
      <c r="BI262" s="139">
        <f>IF($N$262="nulová",$J$262,0)</f>
        <v>0</v>
      </c>
      <c r="BJ262" s="89" t="s">
        <v>22</v>
      </c>
      <c r="BK262" s="139">
        <f>ROUND($I$262*$H$262,2)</f>
        <v>0</v>
      </c>
      <c r="BL262" s="89" t="s">
        <v>157</v>
      </c>
      <c r="BM262" s="89" t="s">
        <v>511</v>
      </c>
    </row>
    <row r="263" spans="2:47" s="10" customFormat="1" ht="16.5" customHeight="1">
      <c r="B263" s="24"/>
      <c r="D263" s="140" t="s">
        <v>158</v>
      </c>
      <c r="F263" s="141" t="s">
        <v>571</v>
      </c>
      <c r="L263" s="24"/>
      <c r="M263" s="50"/>
      <c r="T263" s="51"/>
      <c r="AT263" s="10" t="s">
        <v>158</v>
      </c>
      <c r="AU263" s="10" t="s">
        <v>80</v>
      </c>
    </row>
    <row r="264" spans="2:65" s="10" customFormat="1" ht="15.75" customHeight="1">
      <c r="B264" s="24"/>
      <c r="C264" s="129" t="s">
        <v>572</v>
      </c>
      <c r="D264" s="129" t="s">
        <v>153</v>
      </c>
      <c r="E264" s="130" t="s">
        <v>573</v>
      </c>
      <c r="F264" s="131" t="s">
        <v>574</v>
      </c>
      <c r="G264" s="132" t="s">
        <v>156</v>
      </c>
      <c r="H264" s="133">
        <v>200</v>
      </c>
      <c r="I264" s="156"/>
      <c r="J264" s="134">
        <f>ROUND($I$264*$H$264,2)</f>
        <v>0</v>
      </c>
      <c r="K264" s="131"/>
      <c r="L264" s="24"/>
      <c r="M264" s="135"/>
      <c r="N264" s="136" t="s">
        <v>43</v>
      </c>
      <c r="Q264" s="137">
        <v>0.00029</v>
      </c>
      <c r="R264" s="137">
        <f>$Q$264*$H$264</f>
        <v>0.058</v>
      </c>
      <c r="S264" s="137">
        <v>0</v>
      </c>
      <c r="T264" s="138">
        <f>$S$264*$H$264</f>
        <v>0</v>
      </c>
      <c r="AR264" s="89" t="s">
        <v>157</v>
      </c>
      <c r="AT264" s="89" t="s">
        <v>153</v>
      </c>
      <c r="AU264" s="89" t="s">
        <v>80</v>
      </c>
      <c r="AY264" s="10" t="s">
        <v>149</v>
      </c>
      <c r="BE264" s="139">
        <f>IF($N$264="základní",$J$264,0)</f>
        <v>0</v>
      </c>
      <c r="BF264" s="139">
        <f>IF($N$264="snížená",$J$264,0)</f>
        <v>0</v>
      </c>
      <c r="BG264" s="139">
        <f>IF($N$264="zákl. přenesená",$J$264,0)</f>
        <v>0</v>
      </c>
      <c r="BH264" s="139">
        <f>IF($N$264="sníž. přenesená",$J$264,0)</f>
        <v>0</v>
      </c>
      <c r="BI264" s="139">
        <f>IF($N$264="nulová",$J$264,0)</f>
        <v>0</v>
      </c>
      <c r="BJ264" s="89" t="s">
        <v>22</v>
      </c>
      <c r="BK264" s="139">
        <f>ROUND($I$264*$H$264,2)</f>
        <v>0</v>
      </c>
      <c r="BL264" s="89" t="s">
        <v>157</v>
      </c>
      <c r="BM264" s="89" t="s">
        <v>715</v>
      </c>
    </row>
    <row r="265" spans="2:47" s="10" customFormat="1" ht="27" customHeight="1">
      <c r="B265" s="24"/>
      <c r="D265" s="140" t="s">
        <v>158</v>
      </c>
      <c r="F265" s="141" t="s">
        <v>575</v>
      </c>
      <c r="L265" s="24"/>
      <c r="M265" s="50"/>
      <c r="T265" s="51"/>
      <c r="AT265" s="10" t="s">
        <v>158</v>
      </c>
      <c r="AU265" s="10" t="s">
        <v>80</v>
      </c>
    </row>
    <row r="266" spans="2:63" s="119" customFormat="1" ht="37.5" customHeight="1">
      <c r="B266" s="118"/>
      <c r="D266" s="120" t="s">
        <v>71</v>
      </c>
      <c r="E266" s="121" t="s">
        <v>576</v>
      </c>
      <c r="F266" s="121" t="s">
        <v>577</v>
      </c>
      <c r="J266" s="122">
        <f>$BK$266</f>
        <v>0</v>
      </c>
      <c r="L266" s="118"/>
      <c r="M266" s="123"/>
      <c r="P266" s="124">
        <f>$P$267+$P$314+$P$335</f>
        <v>0</v>
      </c>
      <c r="R266" s="124">
        <f>$R$267+$R$314+$R$335</f>
        <v>0</v>
      </c>
      <c r="T266" s="125">
        <f>$T$267+$T$314+$T$335</f>
        <v>0</v>
      </c>
      <c r="AR266" s="120" t="s">
        <v>22</v>
      </c>
      <c r="AT266" s="120" t="s">
        <v>71</v>
      </c>
      <c r="AU266" s="120" t="s">
        <v>72</v>
      </c>
      <c r="AY266" s="120" t="s">
        <v>149</v>
      </c>
      <c r="BK266" s="126">
        <f>$BK$267+$BK$314+$BK$335</f>
        <v>0</v>
      </c>
    </row>
    <row r="267" spans="2:63" s="119" customFormat="1" ht="21" customHeight="1">
      <c r="B267" s="118"/>
      <c r="D267" s="120" t="s">
        <v>71</v>
      </c>
      <c r="E267" s="127" t="s">
        <v>578</v>
      </c>
      <c r="F267" s="127" t="s">
        <v>579</v>
      </c>
      <c r="J267" s="128">
        <f>$BK$267</f>
        <v>0</v>
      </c>
      <c r="L267" s="118"/>
      <c r="M267" s="123"/>
      <c r="P267" s="124">
        <f>SUM($P$268:$P$313)</f>
        <v>0</v>
      </c>
      <c r="R267" s="124">
        <f>SUM($R$268:$R$313)</f>
        <v>0</v>
      </c>
      <c r="T267" s="125">
        <f>SUM($T$268:$T$313)</f>
        <v>0</v>
      </c>
      <c r="AR267" s="120" t="s">
        <v>22</v>
      </c>
      <c r="AT267" s="120" t="s">
        <v>71</v>
      </c>
      <c r="AU267" s="120" t="s">
        <v>22</v>
      </c>
      <c r="AY267" s="120" t="s">
        <v>149</v>
      </c>
      <c r="BK267" s="126">
        <f>SUM($BK$268:$BK$313)</f>
        <v>0</v>
      </c>
    </row>
    <row r="268" spans="2:65" s="10" customFormat="1" ht="27" customHeight="1">
      <c r="B268" s="24"/>
      <c r="C268" s="129" t="s">
        <v>583</v>
      </c>
      <c r="D268" s="129" t="s">
        <v>153</v>
      </c>
      <c r="E268" s="130" t="s">
        <v>581</v>
      </c>
      <c r="F268" s="131" t="s">
        <v>582</v>
      </c>
      <c r="G268" s="132" t="s">
        <v>205</v>
      </c>
      <c r="H268" s="133">
        <v>1</v>
      </c>
      <c r="I268" s="156"/>
      <c r="J268" s="134">
        <f>ROUND($I$268*$H$268,2)</f>
        <v>0</v>
      </c>
      <c r="K268" s="131"/>
      <c r="L268" s="24"/>
      <c r="M268" s="135"/>
      <c r="N268" s="136" t="s">
        <v>43</v>
      </c>
      <c r="Q268" s="137">
        <v>0</v>
      </c>
      <c r="R268" s="137">
        <f>$Q$268*$H$268</f>
        <v>0</v>
      </c>
      <c r="S268" s="137">
        <v>0</v>
      </c>
      <c r="T268" s="138">
        <f>$S$268*$H$268</f>
        <v>0</v>
      </c>
      <c r="AR268" s="89" t="s">
        <v>157</v>
      </c>
      <c r="AT268" s="89" t="s">
        <v>153</v>
      </c>
      <c r="AU268" s="89" t="s">
        <v>80</v>
      </c>
      <c r="AY268" s="10" t="s">
        <v>149</v>
      </c>
      <c r="BE268" s="139">
        <f>IF($N$268="základní",$J$268,0)</f>
        <v>0</v>
      </c>
      <c r="BF268" s="139">
        <f>IF($N$268="snížená",$J$268,0)</f>
        <v>0</v>
      </c>
      <c r="BG268" s="139">
        <f>IF($N$268="zákl. přenesená",$J$268,0)</f>
        <v>0</v>
      </c>
      <c r="BH268" s="139">
        <f>IF($N$268="sníž. přenesená",$J$268,0)</f>
        <v>0</v>
      </c>
      <c r="BI268" s="139">
        <f>IF($N$268="nulová",$J$268,0)</f>
        <v>0</v>
      </c>
      <c r="BJ268" s="89" t="s">
        <v>22</v>
      </c>
      <c r="BK268" s="139">
        <f>ROUND($I$268*$H$268,2)</f>
        <v>0</v>
      </c>
      <c r="BL268" s="89" t="s">
        <v>157</v>
      </c>
      <c r="BM268" s="89" t="s">
        <v>584</v>
      </c>
    </row>
    <row r="269" spans="2:47" s="10" customFormat="1" ht="27" customHeight="1">
      <c r="B269" s="24"/>
      <c r="D269" s="140" t="s">
        <v>158</v>
      </c>
      <c r="F269" s="141" t="s">
        <v>582</v>
      </c>
      <c r="L269" s="24"/>
      <c r="M269" s="50"/>
      <c r="T269" s="51"/>
      <c r="AT269" s="10" t="s">
        <v>158</v>
      </c>
      <c r="AU269" s="10" t="s">
        <v>80</v>
      </c>
    </row>
    <row r="270" spans="2:65" s="10" customFormat="1" ht="15.75" customHeight="1">
      <c r="B270" s="24"/>
      <c r="C270" s="129" t="s">
        <v>580</v>
      </c>
      <c r="D270" s="129" t="s">
        <v>153</v>
      </c>
      <c r="E270" s="130" t="s">
        <v>593</v>
      </c>
      <c r="F270" s="131" t="s">
        <v>586</v>
      </c>
      <c r="G270" s="132" t="s">
        <v>205</v>
      </c>
      <c r="H270" s="133">
        <v>1</v>
      </c>
      <c r="I270" s="156"/>
      <c r="J270" s="134">
        <f>ROUND($I$270*$H$270,2)</f>
        <v>0</v>
      </c>
      <c r="K270" s="131"/>
      <c r="L270" s="24"/>
      <c r="M270" s="135"/>
      <c r="N270" s="136" t="s">
        <v>43</v>
      </c>
      <c r="Q270" s="137">
        <v>0</v>
      </c>
      <c r="R270" s="137">
        <f>$Q$270*$H$270</f>
        <v>0</v>
      </c>
      <c r="S270" s="137">
        <v>0</v>
      </c>
      <c r="T270" s="138">
        <f>$S$270*$H$270</f>
        <v>0</v>
      </c>
      <c r="AR270" s="89" t="s">
        <v>157</v>
      </c>
      <c r="AT270" s="89" t="s">
        <v>153</v>
      </c>
      <c r="AU270" s="89" t="s">
        <v>80</v>
      </c>
      <c r="AY270" s="10" t="s">
        <v>149</v>
      </c>
      <c r="BE270" s="139">
        <f>IF($N$270="základní",$J$270,0)</f>
        <v>0</v>
      </c>
      <c r="BF270" s="139">
        <f>IF($N$270="snížená",$J$270,0)</f>
        <v>0</v>
      </c>
      <c r="BG270" s="139">
        <f>IF($N$270="zákl. přenesená",$J$270,0)</f>
        <v>0</v>
      </c>
      <c r="BH270" s="139">
        <f>IF($N$270="sníž. přenesená",$J$270,0)</f>
        <v>0</v>
      </c>
      <c r="BI270" s="139">
        <f>IF($N$270="nulová",$J$270,0)</f>
        <v>0</v>
      </c>
      <c r="BJ270" s="89" t="s">
        <v>22</v>
      </c>
      <c r="BK270" s="139">
        <f>ROUND($I$270*$H$270,2)</f>
        <v>0</v>
      </c>
      <c r="BL270" s="89" t="s">
        <v>157</v>
      </c>
      <c r="BM270" s="89" t="s">
        <v>589</v>
      </c>
    </row>
    <row r="271" spans="2:47" s="10" customFormat="1" ht="16.5" customHeight="1">
      <c r="B271" s="24"/>
      <c r="D271" s="140" t="s">
        <v>158</v>
      </c>
      <c r="F271" s="141" t="s">
        <v>586</v>
      </c>
      <c r="L271" s="24"/>
      <c r="M271" s="50"/>
      <c r="T271" s="51"/>
      <c r="AT271" s="10" t="s">
        <v>158</v>
      </c>
      <c r="AU271" s="10" t="s">
        <v>80</v>
      </c>
    </row>
    <row r="272" spans="2:65" s="10" customFormat="1" ht="27" customHeight="1">
      <c r="B272" s="24"/>
      <c r="C272" s="129" t="s">
        <v>584</v>
      </c>
      <c r="D272" s="129" t="s">
        <v>153</v>
      </c>
      <c r="E272" s="130" t="s">
        <v>590</v>
      </c>
      <c r="F272" s="131" t="s">
        <v>591</v>
      </c>
      <c r="G272" s="132" t="s">
        <v>205</v>
      </c>
      <c r="H272" s="133">
        <v>8</v>
      </c>
      <c r="I272" s="156"/>
      <c r="J272" s="134">
        <f>ROUND($I$272*$H$272,2)</f>
        <v>0</v>
      </c>
      <c r="K272" s="131"/>
      <c r="L272" s="24"/>
      <c r="M272" s="135"/>
      <c r="N272" s="136" t="s">
        <v>43</v>
      </c>
      <c r="Q272" s="137">
        <v>0</v>
      </c>
      <c r="R272" s="137">
        <f>$Q$272*$H$272</f>
        <v>0</v>
      </c>
      <c r="S272" s="137">
        <v>0</v>
      </c>
      <c r="T272" s="138">
        <f>$S$272*$H$272</f>
        <v>0</v>
      </c>
      <c r="AR272" s="89" t="s">
        <v>157</v>
      </c>
      <c r="AT272" s="89" t="s">
        <v>153</v>
      </c>
      <c r="AU272" s="89" t="s">
        <v>80</v>
      </c>
      <c r="AY272" s="10" t="s">
        <v>149</v>
      </c>
      <c r="BE272" s="139">
        <f>IF($N$272="základní",$J$272,0)</f>
        <v>0</v>
      </c>
      <c r="BF272" s="139">
        <f>IF($N$272="snížená",$J$272,0)</f>
        <v>0</v>
      </c>
      <c r="BG272" s="139">
        <f>IF($N$272="zákl. přenesená",$J$272,0)</f>
        <v>0</v>
      </c>
      <c r="BH272" s="139">
        <f>IF($N$272="sníž. přenesená",$J$272,0)</f>
        <v>0</v>
      </c>
      <c r="BI272" s="139">
        <f>IF($N$272="nulová",$J$272,0)</f>
        <v>0</v>
      </c>
      <c r="BJ272" s="89" t="s">
        <v>22</v>
      </c>
      <c r="BK272" s="139">
        <f>ROUND($I$272*$H$272,2)</f>
        <v>0</v>
      </c>
      <c r="BL272" s="89" t="s">
        <v>157</v>
      </c>
      <c r="BM272" s="89" t="s">
        <v>592</v>
      </c>
    </row>
    <row r="273" spans="2:47" s="10" customFormat="1" ht="27" customHeight="1">
      <c r="B273" s="24"/>
      <c r="D273" s="140" t="s">
        <v>158</v>
      </c>
      <c r="F273" s="141" t="s">
        <v>591</v>
      </c>
      <c r="L273" s="24"/>
      <c r="M273" s="50"/>
      <c r="T273" s="51"/>
      <c r="AT273" s="10" t="s">
        <v>158</v>
      </c>
      <c r="AU273" s="10" t="s">
        <v>80</v>
      </c>
    </row>
    <row r="274" spans="2:65" s="10" customFormat="1" ht="15.75" customHeight="1">
      <c r="B274" s="24"/>
      <c r="C274" s="129" t="s">
        <v>589</v>
      </c>
      <c r="D274" s="129" t="s">
        <v>153</v>
      </c>
      <c r="E274" s="130" t="s">
        <v>599</v>
      </c>
      <c r="F274" s="131" t="s">
        <v>594</v>
      </c>
      <c r="G274" s="132" t="s">
        <v>205</v>
      </c>
      <c r="H274" s="133">
        <v>8</v>
      </c>
      <c r="I274" s="156"/>
      <c r="J274" s="134">
        <f>ROUND($I$274*$H$274,2)</f>
        <v>0</v>
      </c>
      <c r="K274" s="131"/>
      <c r="L274" s="24"/>
      <c r="M274" s="135"/>
      <c r="N274" s="136" t="s">
        <v>43</v>
      </c>
      <c r="Q274" s="137">
        <v>0</v>
      </c>
      <c r="R274" s="137">
        <f>$Q$274*$H$274</f>
        <v>0</v>
      </c>
      <c r="S274" s="137">
        <v>0</v>
      </c>
      <c r="T274" s="138">
        <f>$S$274*$H$274</f>
        <v>0</v>
      </c>
      <c r="AR274" s="89" t="s">
        <v>157</v>
      </c>
      <c r="AT274" s="89" t="s">
        <v>153</v>
      </c>
      <c r="AU274" s="89" t="s">
        <v>80</v>
      </c>
      <c r="AY274" s="10" t="s">
        <v>149</v>
      </c>
      <c r="BE274" s="139">
        <f>IF($N$274="základní",$J$274,0)</f>
        <v>0</v>
      </c>
      <c r="BF274" s="139">
        <f>IF($N$274="snížená",$J$274,0)</f>
        <v>0</v>
      </c>
      <c r="BG274" s="139">
        <f>IF($N$274="zákl. přenesená",$J$274,0)</f>
        <v>0</v>
      </c>
      <c r="BH274" s="139">
        <f>IF($N$274="sníž. přenesená",$J$274,0)</f>
        <v>0</v>
      </c>
      <c r="BI274" s="139">
        <f>IF($N$274="nulová",$J$274,0)</f>
        <v>0</v>
      </c>
      <c r="BJ274" s="89" t="s">
        <v>22</v>
      </c>
      <c r="BK274" s="139">
        <f>ROUND($I$274*$H$274,2)</f>
        <v>0</v>
      </c>
      <c r="BL274" s="89" t="s">
        <v>157</v>
      </c>
      <c r="BM274" s="89" t="s">
        <v>595</v>
      </c>
    </row>
    <row r="275" spans="2:47" s="10" customFormat="1" ht="16.5" customHeight="1">
      <c r="B275" s="24"/>
      <c r="D275" s="140" t="s">
        <v>158</v>
      </c>
      <c r="F275" s="141" t="s">
        <v>594</v>
      </c>
      <c r="L275" s="24"/>
      <c r="M275" s="50"/>
      <c r="T275" s="51"/>
      <c r="AT275" s="10" t="s">
        <v>158</v>
      </c>
      <c r="AU275" s="10" t="s">
        <v>80</v>
      </c>
    </row>
    <row r="276" spans="2:65" s="10" customFormat="1" ht="26.25" customHeight="1">
      <c r="B276" s="24"/>
      <c r="C276" s="129" t="s">
        <v>592</v>
      </c>
      <c r="D276" s="129" t="s">
        <v>153</v>
      </c>
      <c r="E276" s="130" t="s">
        <v>596</v>
      </c>
      <c r="F276" s="131" t="s">
        <v>597</v>
      </c>
      <c r="G276" s="132" t="s">
        <v>210</v>
      </c>
      <c r="H276" s="133">
        <v>1</v>
      </c>
      <c r="I276" s="156"/>
      <c r="J276" s="134">
        <f>ROUND($I$276*$H$276,2)</f>
        <v>0</v>
      </c>
      <c r="K276" s="131"/>
      <c r="L276" s="24"/>
      <c r="M276" s="135"/>
      <c r="N276" s="136" t="s">
        <v>43</v>
      </c>
      <c r="Q276" s="137">
        <v>0</v>
      </c>
      <c r="R276" s="137">
        <f>$Q$276*$H$276</f>
        <v>0</v>
      </c>
      <c r="S276" s="137">
        <v>0</v>
      </c>
      <c r="T276" s="138">
        <f>$S$276*$H$276</f>
        <v>0</v>
      </c>
      <c r="AR276" s="89" t="s">
        <v>157</v>
      </c>
      <c r="AT276" s="89" t="s">
        <v>153</v>
      </c>
      <c r="AU276" s="89" t="s">
        <v>80</v>
      </c>
      <c r="AY276" s="10" t="s">
        <v>149</v>
      </c>
      <c r="BE276" s="139">
        <f>IF($N$276="základní",$J$276,0)</f>
        <v>0</v>
      </c>
      <c r="BF276" s="139">
        <f>IF($N$276="snížená",$J$276,0)</f>
        <v>0</v>
      </c>
      <c r="BG276" s="139">
        <f>IF($N$276="zákl. přenesená",$J$276,0)</f>
        <v>0</v>
      </c>
      <c r="BH276" s="139">
        <f>IF($N$276="sníž. přenesená",$J$276,0)</f>
        <v>0</v>
      </c>
      <c r="BI276" s="139">
        <f>IF($N$276="nulová",$J$276,0)</f>
        <v>0</v>
      </c>
      <c r="BJ276" s="89" t="s">
        <v>22</v>
      </c>
      <c r="BK276" s="139">
        <f>ROUND($I$276*$H$276,2)</f>
        <v>0</v>
      </c>
      <c r="BL276" s="89" t="s">
        <v>157</v>
      </c>
      <c r="BM276" s="89" t="s">
        <v>598</v>
      </c>
    </row>
    <row r="277" spans="2:47" s="10" customFormat="1" ht="16.5" customHeight="1">
      <c r="B277" s="24"/>
      <c r="D277" s="140" t="s">
        <v>158</v>
      </c>
      <c r="F277" s="141" t="s">
        <v>597</v>
      </c>
      <c r="L277" s="24"/>
      <c r="M277" s="50"/>
      <c r="T277" s="51"/>
      <c r="AT277" s="10" t="s">
        <v>158</v>
      </c>
      <c r="AU277" s="10" t="s">
        <v>80</v>
      </c>
    </row>
    <row r="278" spans="2:65" s="10" customFormat="1" ht="15.75" customHeight="1">
      <c r="B278" s="24"/>
      <c r="C278" s="129" t="s">
        <v>595</v>
      </c>
      <c r="D278" s="129" t="s">
        <v>153</v>
      </c>
      <c r="E278" s="130" t="s">
        <v>605</v>
      </c>
      <c r="F278" s="131" t="s">
        <v>600</v>
      </c>
      <c r="G278" s="132" t="s">
        <v>210</v>
      </c>
      <c r="H278" s="133">
        <v>1</v>
      </c>
      <c r="I278" s="156"/>
      <c r="J278" s="134">
        <f>ROUND($I$278*$H$278,2)</f>
        <v>0</v>
      </c>
      <c r="K278" s="131"/>
      <c r="L278" s="24"/>
      <c r="M278" s="135"/>
      <c r="N278" s="136" t="s">
        <v>43</v>
      </c>
      <c r="Q278" s="137">
        <v>0</v>
      </c>
      <c r="R278" s="137">
        <f>$Q$278*$H$278</f>
        <v>0</v>
      </c>
      <c r="S278" s="137">
        <v>0</v>
      </c>
      <c r="T278" s="138">
        <f>$S$278*$H$278</f>
        <v>0</v>
      </c>
      <c r="AR278" s="89" t="s">
        <v>157</v>
      </c>
      <c r="AT278" s="89" t="s">
        <v>153</v>
      </c>
      <c r="AU278" s="89" t="s">
        <v>80</v>
      </c>
      <c r="AY278" s="10" t="s">
        <v>149</v>
      </c>
      <c r="BE278" s="139">
        <f>IF($N$278="základní",$J$278,0)</f>
        <v>0</v>
      </c>
      <c r="BF278" s="139">
        <f>IF($N$278="snížená",$J$278,0)</f>
        <v>0</v>
      </c>
      <c r="BG278" s="139">
        <f>IF($N$278="zákl. přenesená",$J$278,0)</f>
        <v>0</v>
      </c>
      <c r="BH278" s="139">
        <f>IF($N$278="sníž. přenesená",$J$278,0)</f>
        <v>0</v>
      </c>
      <c r="BI278" s="139">
        <f>IF($N$278="nulová",$J$278,0)</f>
        <v>0</v>
      </c>
      <c r="BJ278" s="89" t="s">
        <v>22</v>
      </c>
      <c r="BK278" s="139">
        <f>ROUND($I$278*$H$278,2)</f>
        <v>0</v>
      </c>
      <c r="BL278" s="89" t="s">
        <v>157</v>
      </c>
      <c r="BM278" s="89" t="s">
        <v>601</v>
      </c>
    </row>
    <row r="279" spans="2:47" s="10" customFormat="1" ht="16.5" customHeight="1">
      <c r="B279" s="24"/>
      <c r="D279" s="140" t="s">
        <v>158</v>
      </c>
      <c r="F279" s="141" t="s">
        <v>600</v>
      </c>
      <c r="L279" s="24"/>
      <c r="M279" s="50"/>
      <c r="T279" s="51"/>
      <c r="AT279" s="10" t="s">
        <v>158</v>
      </c>
      <c r="AU279" s="10" t="s">
        <v>80</v>
      </c>
    </row>
    <row r="280" spans="2:65" s="10" customFormat="1" ht="27" customHeight="1">
      <c r="B280" s="24"/>
      <c r="C280" s="129" t="s">
        <v>598</v>
      </c>
      <c r="D280" s="129" t="s">
        <v>153</v>
      </c>
      <c r="E280" s="130" t="s">
        <v>602</v>
      </c>
      <c r="F280" s="131" t="s">
        <v>603</v>
      </c>
      <c r="G280" s="132" t="s">
        <v>205</v>
      </c>
      <c r="H280" s="133">
        <v>1</v>
      </c>
      <c r="I280" s="156"/>
      <c r="J280" s="134">
        <f>ROUND($I$280*$H$280,2)</f>
        <v>0</v>
      </c>
      <c r="K280" s="131"/>
      <c r="L280" s="24"/>
      <c r="M280" s="135"/>
      <c r="N280" s="136" t="s">
        <v>43</v>
      </c>
      <c r="Q280" s="137">
        <v>0</v>
      </c>
      <c r="R280" s="137">
        <f>$Q$280*$H$280</f>
        <v>0</v>
      </c>
      <c r="S280" s="137">
        <v>0</v>
      </c>
      <c r="T280" s="138">
        <f>$S$280*$H$280</f>
        <v>0</v>
      </c>
      <c r="AR280" s="89" t="s">
        <v>157</v>
      </c>
      <c r="AT280" s="89" t="s">
        <v>153</v>
      </c>
      <c r="AU280" s="89" t="s">
        <v>80</v>
      </c>
      <c r="AY280" s="10" t="s">
        <v>149</v>
      </c>
      <c r="BE280" s="139">
        <f>IF($N$280="základní",$J$280,0)</f>
        <v>0</v>
      </c>
      <c r="BF280" s="139">
        <f>IF($N$280="snížená",$J$280,0)</f>
        <v>0</v>
      </c>
      <c r="BG280" s="139">
        <f>IF($N$280="zákl. přenesená",$J$280,0)</f>
        <v>0</v>
      </c>
      <c r="BH280" s="139">
        <f>IF($N$280="sníž. přenesená",$J$280,0)</f>
        <v>0</v>
      </c>
      <c r="BI280" s="139">
        <f>IF($N$280="nulová",$J$280,0)</f>
        <v>0</v>
      </c>
      <c r="BJ280" s="89" t="s">
        <v>22</v>
      </c>
      <c r="BK280" s="139">
        <f>ROUND($I$280*$H$280,2)</f>
        <v>0</v>
      </c>
      <c r="BL280" s="89" t="s">
        <v>157</v>
      </c>
      <c r="BM280" s="89" t="s">
        <v>604</v>
      </c>
    </row>
    <row r="281" spans="2:47" s="10" customFormat="1" ht="27" customHeight="1">
      <c r="B281" s="24"/>
      <c r="D281" s="140" t="s">
        <v>158</v>
      </c>
      <c r="F281" s="141" t="s">
        <v>603</v>
      </c>
      <c r="L281" s="24"/>
      <c r="M281" s="50"/>
      <c r="T281" s="51"/>
      <c r="AT281" s="10" t="s">
        <v>158</v>
      </c>
      <c r="AU281" s="10" t="s">
        <v>80</v>
      </c>
    </row>
    <row r="282" spans="2:65" s="10" customFormat="1" ht="15.75" customHeight="1">
      <c r="B282" s="24"/>
      <c r="C282" s="129" t="s">
        <v>601</v>
      </c>
      <c r="D282" s="129" t="s">
        <v>153</v>
      </c>
      <c r="E282" s="130" t="s">
        <v>611</v>
      </c>
      <c r="F282" s="131" t="s">
        <v>606</v>
      </c>
      <c r="G282" s="132" t="s">
        <v>205</v>
      </c>
      <c r="H282" s="133">
        <v>1</v>
      </c>
      <c r="I282" s="156"/>
      <c r="J282" s="134">
        <f>ROUND($I$282*$H$282,2)</f>
        <v>0</v>
      </c>
      <c r="K282" s="131"/>
      <c r="L282" s="24"/>
      <c r="M282" s="135"/>
      <c r="N282" s="136" t="s">
        <v>43</v>
      </c>
      <c r="Q282" s="137">
        <v>0</v>
      </c>
      <c r="R282" s="137">
        <f>$Q$282*$H$282</f>
        <v>0</v>
      </c>
      <c r="S282" s="137">
        <v>0</v>
      </c>
      <c r="T282" s="138">
        <f>$S$282*$H$282</f>
        <v>0</v>
      </c>
      <c r="AR282" s="89" t="s">
        <v>157</v>
      </c>
      <c r="AT282" s="89" t="s">
        <v>153</v>
      </c>
      <c r="AU282" s="89" t="s">
        <v>80</v>
      </c>
      <c r="AY282" s="10" t="s">
        <v>149</v>
      </c>
      <c r="BE282" s="139">
        <f>IF($N$282="základní",$J$282,0)</f>
        <v>0</v>
      </c>
      <c r="BF282" s="139">
        <f>IF($N$282="snížená",$J$282,0)</f>
        <v>0</v>
      </c>
      <c r="BG282" s="139">
        <f>IF($N$282="zákl. přenesená",$J$282,0)</f>
        <v>0</v>
      </c>
      <c r="BH282" s="139">
        <f>IF($N$282="sníž. přenesená",$J$282,0)</f>
        <v>0</v>
      </c>
      <c r="BI282" s="139">
        <f>IF($N$282="nulová",$J$282,0)</f>
        <v>0</v>
      </c>
      <c r="BJ282" s="89" t="s">
        <v>22</v>
      </c>
      <c r="BK282" s="139">
        <f>ROUND($I$282*$H$282,2)</f>
        <v>0</v>
      </c>
      <c r="BL282" s="89" t="s">
        <v>157</v>
      </c>
      <c r="BM282" s="89" t="s">
        <v>607</v>
      </c>
    </row>
    <row r="283" spans="2:47" s="10" customFormat="1" ht="16.5" customHeight="1">
      <c r="B283" s="24"/>
      <c r="D283" s="140" t="s">
        <v>158</v>
      </c>
      <c r="F283" s="141" t="s">
        <v>606</v>
      </c>
      <c r="L283" s="24"/>
      <c r="M283" s="50"/>
      <c r="T283" s="51"/>
      <c r="AT283" s="10" t="s">
        <v>158</v>
      </c>
      <c r="AU283" s="10" t="s">
        <v>80</v>
      </c>
    </row>
    <row r="284" spans="2:65" s="10" customFormat="1" ht="27" customHeight="1">
      <c r="B284" s="24"/>
      <c r="C284" s="129" t="s">
        <v>604</v>
      </c>
      <c r="D284" s="129" t="s">
        <v>153</v>
      </c>
      <c r="E284" s="130" t="s">
        <v>608</v>
      </c>
      <c r="F284" s="131" t="s">
        <v>609</v>
      </c>
      <c r="G284" s="132" t="s">
        <v>205</v>
      </c>
      <c r="H284" s="133">
        <v>1</v>
      </c>
      <c r="I284" s="156"/>
      <c r="J284" s="134">
        <f>ROUND($I$284*$H$284,2)</f>
        <v>0</v>
      </c>
      <c r="K284" s="131"/>
      <c r="L284" s="24"/>
      <c r="M284" s="135"/>
      <c r="N284" s="136" t="s">
        <v>43</v>
      </c>
      <c r="Q284" s="137">
        <v>0</v>
      </c>
      <c r="R284" s="137">
        <f>$Q$284*$H$284</f>
        <v>0</v>
      </c>
      <c r="S284" s="137">
        <v>0</v>
      </c>
      <c r="T284" s="138">
        <f>$S$284*$H$284</f>
        <v>0</v>
      </c>
      <c r="AR284" s="89" t="s">
        <v>157</v>
      </c>
      <c r="AT284" s="89" t="s">
        <v>153</v>
      </c>
      <c r="AU284" s="89" t="s">
        <v>80</v>
      </c>
      <c r="AY284" s="10" t="s">
        <v>149</v>
      </c>
      <c r="BE284" s="139">
        <f>IF($N$284="základní",$J$284,0)</f>
        <v>0</v>
      </c>
      <c r="BF284" s="139">
        <f>IF($N$284="snížená",$J$284,0)</f>
        <v>0</v>
      </c>
      <c r="BG284" s="139">
        <f>IF($N$284="zákl. přenesená",$J$284,0)</f>
        <v>0</v>
      </c>
      <c r="BH284" s="139">
        <f>IF($N$284="sníž. přenesená",$J$284,0)</f>
        <v>0</v>
      </c>
      <c r="BI284" s="139">
        <f>IF($N$284="nulová",$J$284,0)</f>
        <v>0</v>
      </c>
      <c r="BJ284" s="89" t="s">
        <v>22</v>
      </c>
      <c r="BK284" s="139">
        <f>ROUND($I$284*$H$284,2)</f>
        <v>0</v>
      </c>
      <c r="BL284" s="89" t="s">
        <v>157</v>
      </c>
      <c r="BM284" s="89" t="s">
        <v>610</v>
      </c>
    </row>
    <row r="285" spans="2:47" s="10" customFormat="1" ht="27" customHeight="1">
      <c r="B285" s="24"/>
      <c r="D285" s="140" t="s">
        <v>158</v>
      </c>
      <c r="F285" s="141" t="s">
        <v>609</v>
      </c>
      <c r="L285" s="24"/>
      <c r="M285" s="50"/>
      <c r="T285" s="51"/>
      <c r="AT285" s="10" t="s">
        <v>158</v>
      </c>
      <c r="AU285" s="10" t="s">
        <v>80</v>
      </c>
    </row>
    <row r="286" spans="2:65" s="10" customFormat="1" ht="15.75" customHeight="1">
      <c r="B286" s="24"/>
      <c r="C286" s="129" t="s">
        <v>607</v>
      </c>
      <c r="D286" s="129" t="s">
        <v>153</v>
      </c>
      <c r="E286" s="130" t="s">
        <v>617</v>
      </c>
      <c r="F286" s="131" t="s">
        <v>612</v>
      </c>
      <c r="G286" s="132" t="s">
        <v>205</v>
      </c>
      <c r="H286" s="133">
        <v>1</v>
      </c>
      <c r="I286" s="156"/>
      <c r="J286" s="134">
        <f>ROUND($I$286*$H$286,2)</f>
        <v>0</v>
      </c>
      <c r="K286" s="131"/>
      <c r="L286" s="24"/>
      <c r="M286" s="135"/>
      <c r="N286" s="136" t="s">
        <v>43</v>
      </c>
      <c r="Q286" s="137">
        <v>0</v>
      </c>
      <c r="R286" s="137">
        <f>$Q$286*$H$286</f>
        <v>0</v>
      </c>
      <c r="S286" s="137">
        <v>0</v>
      </c>
      <c r="T286" s="138">
        <f>$S$286*$H$286</f>
        <v>0</v>
      </c>
      <c r="AR286" s="89" t="s">
        <v>157</v>
      </c>
      <c r="AT286" s="89" t="s">
        <v>153</v>
      </c>
      <c r="AU286" s="89" t="s">
        <v>80</v>
      </c>
      <c r="AY286" s="10" t="s">
        <v>149</v>
      </c>
      <c r="BE286" s="139">
        <f>IF($N$286="základní",$J$286,0)</f>
        <v>0</v>
      </c>
      <c r="BF286" s="139">
        <f>IF($N$286="snížená",$J$286,0)</f>
        <v>0</v>
      </c>
      <c r="BG286" s="139">
        <f>IF($N$286="zákl. přenesená",$J$286,0)</f>
        <v>0</v>
      </c>
      <c r="BH286" s="139">
        <f>IF($N$286="sníž. přenesená",$J$286,0)</f>
        <v>0</v>
      </c>
      <c r="BI286" s="139">
        <f>IF($N$286="nulová",$J$286,0)</f>
        <v>0</v>
      </c>
      <c r="BJ286" s="89" t="s">
        <v>22</v>
      </c>
      <c r="BK286" s="139">
        <f>ROUND($I$286*$H$286,2)</f>
        <v>0</v>
      </c>
      <c r="BL286" s="89" t="s">
        <v>157</v>
      </c>
      <c r="BM286" s="89" t="s">
        <v>613</v>
      </c>
    </row>
    <row r="287" spans="2:47" s="10" customFormat="1" ht="16.5" customHeight="1">
      <c r="B287" s="24"/>
      <c r="D287" s="140" t="s">
        <v>158</v>
      </c>
      <c r="F287" s="141" t="s">
        <v>612</v>
      </c>
      <c r="L287" s="24"/>
      <c r="M287" s="50"/>
      <c r="T287" s="51"/>
      <c r="AT287" s="10" t="s">
        <v>158</v>
      </c>
      <c r="AU287" s="10" t="s">
        <v>80</v>
      </c>
    </row>
    <row r="288" spans="2:65" s="10" customFormat="1" ht="15.75" customHeight="1">
      <c r="B288" s="24"/>
      <c r="C288" s="129" t="s">
        <v>610</v>
      </c>
      <c r="D288" s="129" t="s">
        <v>153</v>
      </c>
      <c r="E288" s="130" t="s">
        <v>614</v>
      </c>
      <c r="F288" s="131" t="s">
        <v>615</v>
      </c>
      <c r="G288" s="132" t="s">
        <v>205</v>
      </c>
      <c r="H288" s="133">
        <v>6</v>
      </c>
      <c r="I288" s="156"/>
      <c r="J288" s="134">
        <f>ROUND($I$288*$H$288,2)</f>
        <v>0</v>
      </c>
      <c r="K288" s="131"/>
      <c r="L288" s="24"/>
      <c r="M288" s="135"/>
      <c r="N288" s="136" t="s">
        <v>43</v>
      </c>
      <c r="Q288" s="137">
        <v>0</v>
      </c>
      <c r="R288" s="137">
        <f>$Q$288*$H$288</f>
        <v>0</v>
      </c>
      <c r="S288" s="137">
        <v>0</v>
      </c>
      <c r="T288" s="138">
        <f>$S$288*$H$288</f>
        <v>0</v>
      </c>
      <c r="AR288" s="89" t="s">
        <v>157</v>
      </c>
      <c r="AT288" s="89" t="s">
        <v>153</v>
      </c>
      <c r="AU288" s="89" t="s">
        <v>80</v>
      </c>
      <c r="AY288" s="10" t="s">
        <v>149</v>
      </c>
      <c r="BE288" s="139">
        <f>IF($N$288="základní",$J$288,0)</f>
        <v>0</v>
      </c>
      <c r="BF288" s="139">
        <f>IF($N$288="snížená",$J$288,0)</f>
        <v>0</v>
      </c>
      <c r="BG288" s="139">
        <f>IF($N$288="zákl. přenesená",$J$288,0)</f>
        <v>0</v>
      </c>
      <c r="BH288" s="139">
        <f>IF($N$288="sníž. přenesená",$J$288,0)</f>
        <v>0</v>
      </c>
      <c r="BI288" s="139">
        <f>IF($N$288="nulová",$J$288,0)</f>
        <v>0</v>
      </c>
      <c r="BJ288" s="89" t="s">
        <v>22</v>
      </c>
      <c r="BK288" s="139">
        <f>ROUND($I$288*$H$288,2)</f>
        <v>0</v>
      </c>
      <c r="BL288" s="89" t="s">
        <v>157</v>
      </c>
      <c r="BM288" s="89" t="s">
        <v>616</v>
      </c>
    </row>
    <row r="289" spans="2:47" s="10" customFormat="1" ht="16.5" customHeight="1">
      <c r="B289" s="24"/>
      <c r="D289" s="140" t="s">
        <v>158</v>
      </c>
      <c r="F289" s="141" t="s">
        <v>615</v>
      </c>
      <c r="L289" s="24"/>
      <c r="M289" s="50"/>
      <c r="T289" s="51"/>
      <c r="AT289" s="10" t="s">
        <v>158</v>
      </c>
      <c r="AU289" s="10" t="s">
        <v>80</v>
      </c>
    </row>
    <row r="290" spans="2:65" s="10" customFormat="1" ht="15.75" customHeight="1">
      <c r="B290" s="24"/>
      <c r="C290" s="129" t="s">
        <v>613</v>
      </c>
      <c r="D290" s="129" t="s">
        <v>153</v>
      </c>
      <c r="E290" s="130" t="s">
        <v>623</v>
      </c>
      <c r="F290" s="131" t="s">
        <v>618</v>
      </c>
      <c r="G290" s="132" t="s">
        <v>205</v>
      </c>
      <c r="H290" s="133">
        <v>6</v>
      </c>
      <c r="I290" s="156"/>
      <c r="J290" s="134">
        <f>ROUND($I$290*$H$290,2)</f>
        <v>0</v>
      </c>
      <c r="K290" s="131"/>
      <c r="L290" s="24"/>
      <c r="M290" s="135"/>
      <c r="N290" s="136" t="s">
        <v>43</v>
      </c>
      <c r="Q290" s="137">
        <v>0</v>
      </c>
      <c r="R290" s="137">
        <f>$Q$290*$H$290</f>
        <v>0</v>
      </c>
      <c r="S290" s="137">
        <v>0</v>
      </c>
      <c r="T290" s="138">
        <f>$S$290*$H$290</f>
        <v>0</v>
      </c>
      <c r="AR290" s="89" t="s">
        <v>157</v>
      </c>
      <c r="AT290" s="89" t="s">
        <v>153</v>
      </c>
      <c r="AU290" s="89" t="s">
        <v>80</v>
      </c>
      <c r="AY290" s="10" t="s">
        <v>149</v>
      </c>
      <c r="BE290" s="139">
        <f>IF($N$290="základní",$J$290,0)</f>
        <v>0</v>
      </c>
      <c r="BF290" s="139">
        <f>IF($N$290="snížená",$J$290,0)</f>
        <v>0</v>
      </c>
      <c r="BG290" s="139">
        <f>IF($N$290="zákl. přenesená",$J$290,0)</f>
        <v>0</v>
      </c>
      <c r="BH290" s="139">
        <f>IF($N$290="sníž. přenesená",$J$290,0)</f>
        <v>0</v>
      </c>
      <c r="BI290" s="139">
        <f>IF($N$290="nulová",$J$290,0)</f>
        <v>0</v>
      </c>
      <c r="BJ290" s="89" t="s">
        <v>22</v>
      </c>
      <c r="BK290" s="139">
        <f>ROUND($I$290*$H$290,2)</f>
        <v>0</v>
      </c>
      <c r="BL290" s="89" t="s">
        <v>157</v>
      </c>
      <c r="BM290" s="89" t="s">
        <v>619</v>
      </c>
    </row>
    <row r="291" spans="2:47" s="10" customFormat="1" ht="16.5" customHeight="1">
      <c r="B291" s="24"/>
      <c r="D291" s="140" t="s">
        <v>158</v>
      </c>
      <c r="F291" s="141" t="s">
        <v>618</v>
      </c>
      <c r="L291" s="24"/>
      <c r="M291" s="50"/>
      <c r="T291" s="51"/>
      <c r="AT291" s="10" t="s">
        <v>158</v>
      </c>
      <c r="AU291" s="10" t="s">
        <v>80</v>
      </c>
    </row>
    <row r="292" spans="2:65" s="10" customFormat="1" ht="15.75" customHeight="1">
      <c r="B292" s="24"/>
      <c r="C292" s="129" t="s">
        <v>616</v>
      </c>
      <c r="D292" s="129" t="s">
        <v>153</v>
      </c>
      <c r="E292" s="130" t="s">
        <v>620</v>
      </c>
      <c r="F292" s="131" t="s">
        <v>621</v>
      </c>
      <c r="G292" s="132" t="s">
        <v>205</v>
      </c>
      <c r="H292" s="133">
        <v>42</v>
      </c>
      <c r="I292" s="156"/>
      <c r="J292" s="134">
        <f>ROUND($I$292*$H$292,2)</f>
        <v>0</v>
      </c>
      <c r="K292" s="131"/>
      <c r="L292" s="24"/>
      <c r="M292" s="135"/>
      <c r="N292" s="136" t="s">
        <v>43</v>
      </c>
      <c r="Q292" s="137">
        <v>0</v>
      </c>
      <c r="R292" s="137">
        <f>$Q$292*$H$292</f>
        <v>0</v>
      </c>
      <c r="S292" s="137">
        <v>0</v>
      </c>
      <c r="T292" s="138">
        <f>$S$292*$H$292</f>
        <v>0</v>
      </c>
      <c r="AR292" s="89" t="s">
        <v>157</v>
      </c>
      <c r="AT292" s="89" t="s">
        <v>153</v>
      </c>
      <c r="AU292" s="89" t="s">
        <v>80</v>
      </c>
      <c r="AY292" s="10" t="s">
        <v>149</v>
      </c>
      <c r="BE292" s="139">
        <f>IF($N$292="základní",$J$292,0)</f>
        <v>0</v>
      </c>
      <c r="BF292" s="139">
        <f>IF($N$292="snížená",$J$292,0)</f>
        <v>0</v>
      </c>
      <c r="BG292" s="139">
        <f>IF($N$292="zákl. přenesená",$J$292,0)</f>
        <v>0</v>
      </c>
      <c r="BH292" s="139">
        <f>IF($N$292="sníž. přenesená",$J$292,0)</f>
        <v>0</v>
      </c>
      <c r="BI292" s="139">
        <f>IF($N$292="nulová",$J$292,0)</f>
        <v>0</v>
      </c>
      <c r="BJ292" s="89" t="s">
        <v>22</v>
      </c>
      <c r="BK292" s="139">
        <f>ROUND($I$292*$H$292,2)</f>
        <v>0</v>
      </c>
      <c r="BL292" s="89" t="s">
        <v>157</v>
      </c>
      <c r="BM292" s="89" t="s">
        <v>622</v>
      </c>
    </row>
    <row r="293" spans="2:47" s="10" customFormat="1" ht="16.5" customHeight="1">
      <c r="B293" s="24"/>
      <c r="D293" s="140" t="s">
        <v>158</v>
      </c>
      <c r="F293" s="141" t="s">
        <v>621</v>
      </c>
      <c r="L293" s="24"/>
      <c r="M293" s="50"/>
      <c r="T293" s="51"/>
      <c r="AT293" s="10" t="s">
        <v>158</v>
      </c>
      <c r="AU293" s="10" t="s">
        <v>80</v>
      </c>
    </row>
    <row r="294" spans="2:65" s="10" customFormat="1" ht="15.75" customHeight="1">
      <c r="B294" s="24"/>
      <c r="C294" s="129" t="s">
        <v>619</v>
      </c>
      <c r="D294" s="129" t="s">
        <v>153</v>
      </c>
      <c r="E294" s="130" t="s">
        <v>716</v>
      </c>
      <c r="F294" s="131" t="s">
        <v>624</v>
      </c>
      <c r="G294" s="132" t="s">
        <v>205</v>
      </c>
      <c r="H294" s="133">
        <v>42</v>
      </c>
      <c r="I294" s="156"/>
      <c r="J294" s="134">
        <f>ROUND($I$294*$H$294,2)</f>
        <v>0</v>
      </c>
      <c r="K294" s="131"/>
      <c r="L294" s="24"/>
      <c r="M294" s="135"/>
      <c r="N294" s="136" t="s">
        <v>43</v>
      </c>
      <c r="Q294" s="137">
        <v>0</v>
      </c>
      <c r="R294" s="137">
        <f>$Q$294*$H$294</f>
        <v>0</v>
      </c>
      <c r="S294" s="137">
        <v>0</v>
      </c>
      <c r="T294" s="138">
        <f>$S$294*$H$294</f>
        <v>0</v>
      </c>
      <c r="AR294" s="89" t="s">
        <v>157</v>
      </c>
      <c r="AT294" s="89" t="s">
        <v>153</v>
      </c>
      <c r="AU294" s="89" t="s">
        <v>80</v>
      </c>
      <c r="AY294" s="10" t="s">
        <v>149</v>
      </c>
      <c r="BE294" s="139">
        <f>IF($N$294="základní",$J$294,0)</f>
        <v>0</v>
      </c>
      <c r="BF294" s="139">
        <f>IF($N$294="snížená",$J$294,0)</f>
        <v>0</v>
      </c>
      <c r="BG294" s="139">
        <f>IF($N$294="zákl. přenesená",$J$294,0)</f>
        <v>0</v>
      </c>
      <c r="BH294" s="139">
        <f>IF($N$294="sníž. přenesená",$J$294,0)</f>
        <v>0</v>
      </c>
      <c r="BI294" s="139">
        <f>IF($N$294="nulová",$J$294,0)</f>
        <v>0</v>
      </c>
      <c r="BJ294" s="89" t="s">
        <v>22</v>
      </c>
      <c r="BK294" s="139">
        <f>ROUND($I$294*$H$294,2)</f>
        <v>0</v>
      </c>
      <c r="BL294" s="89" t="s">
        <v>157</v>
      </c>
      <c r="BM294" s="89" t="s">
        <v>628</v>
      </c>
    </row>
    <row r="295" spans="2:47" s="10" customFormat="1" ht="16.5" customHeight="1">
      <c r="B295" s="24"/>
      <c r="D295" s="140" t="s">
        <v>158</v>
      </c>
      <c r="F295" s="141" t="s">
        <v>624</v>
      </c>
      <c r="L295" s="24"/>
      <c r="M295" s="50"/>
      <c r="T295" s="51"/>
      <c r="AT295" s="10" t="s">
        <v>158</v>
      </c>
      <c r="AU295" s="10" t="s">
        <v>80</v>
      </c>
    </row>
    <row r="296" spans="2:65" s="10" customFormat="1" ht="15.75" customHeight="1">
      <c r="B296" s="24"/>
      <c r="C296" s="129" t="s">
        <v>632</v>
      </c>
      <c r="D296" s="129" t="s">
        <v>153</v>
      </c>
      <c r="E296" s="130" t="s">
        <v>626</v>
      </c>
      <c r="F296" s="131" t="s">
        <v>627</v>
      </c>
      <c r="G296" s="132" t="s">
        <v>205</v>
      </c>
      <c r="H296" s="133">
        <v>1</v>
      </c>
      <c r="I296" s="156"/>
      <c r="J296" s="134">
        <f>ROUND($I$296*$H$296,2)</f>
        <v>0</v>
      </c>
      <c r="K296" s="131"/>
      <c r="L296" s="24"/>
      <c r="M296" s="135"/>
      <c r="N296" s="136" t="s">
        <v>43</v>
      </c>
      <c r="Q296" s="137">
        <v>0</v>
      </c>
      <c r="R296" s="137">
        <f>$Q$296*$H$296</f>
        <v>0</v>
      </c>
      <c r="S296" s="137">
        <v>0</v>
      </c>
      <c r="T296" s="138">
        <f>$S$296*$H$296</f>
        <v>0</v>
      </c>
      <c r="AR296" s="89" t="s">
        <v>157</v>
      </c>
      <c r="AT296" s="89" t="s">
        <v>153</v>
      </c>
      <c r="AU296" s="89" t="s">
        <v>80</v>
      </c>
      <c r="AY296" s="10" t="s">
        <v>149</v>
      </c>
      <c r="BE296" s="139">
        <f>IF($N$296="základní",$J$296,0)</f>
        <v>0</v>
      </c>
      <c r="BF296" s="139">
        <f>IF($N$296="snížená",$J$296,0)</f>
        <v>0</v>
      </c>
      <c r="BG296" s="139">
        <f>IF($N$296="zákl. přenesená",$J$296,0)</f>
        <v>0</v>
      </c>
      <c r="BH296" s="139">
        <f>IF($N$296="sníž. přenesená",$J$296,0)</f>
        <v>0</v>
      </c>
      <c r="BI296" s="139">
        <f>IF($N$296="nulová",$J$296,0)</f>
        <v>0</v>
      </c>
      <c r="BJ296" s="89" t="s">
        <v>22</v>
      </c>
      <c r="BK296" s="139">
        <f>ROUND($I$296*$H$296,2)</f>
        <v>0</v>
      </c>
      <c r="BL296" s="89" t="s">
        <v>157</v>
      </c>
      <c r="BM296" s="89" t="s">
        <v>629</v>
      </c>
    </row>
    <row r="297" spans="2:47" s="10" customFormat="1" ht="16.5" customHeight="1">
      <c r="B297" s="24"/>
      <c r="D297" s="140" t="s">
        <v>158</v>
      </c>
      <c r="F297" s="141" t="s">
        <v>627</v>
      </c>
      <c r="L297" s="24"/>
      <c r="M297" s="50"/>
      <c r="T297" s="51"/>
      <c r="AT297" s="10" t="s">
        <v>158</v>
      </c>
      <c r="AU297" s="10" t="s">
        <v>80</v>
      </c>
    </row>
    <row r="298" spans="2:65" s="10" customFormat="1" ht="15.75" customHeight="1">
      <c r="B298" s="24"/>
      <c r="C298" s="129" t="s">
        <v>625</v>
      </c>
      <c r="D298" s="129" t="s">
        <v>153</v>
      </c>
      <c r="E298" s="130" t="s">
        <v>641</v>
      </c>
      <c r="F298" s="131" t="s">
        <v>631</v>
      </c>
      <c r="G298" s="132" t="s">
        <v>205</v>
      </c>
      <c r="H298" s="133">
        <v>1</v>
      </c>
      <c r="I298" s="156"/>
      <c r="J298" s="134">
        <f>ROUND($I$298*$H$298,2)</f>
        <v>0</v>
      </c>
      <c r="K298" s="131"/>
      <c r="L298" s="24"/>
      <c r="M298" s="135"/>
      <c r="N298" s="136" t="s">
        <v>43</v>
      </c>
      <c r="Q298" s="137">
        <v>0</v>
      </c>
      <c r="R298" s="137">
        <f>$Q$298*$H$298</f>
        <v>0</v>
      </c>
      <c r="S298" s="137">
        <v>0</v>
      </c>
      <c r="T298" s="138">
        <f>$S$298*$H$298</f>
        <v>0</v>
      </c>
      <c r="AR298" s="89" t="s">
        <v>157</v>
      </c>
      <c r="AT298" s="89" t="s">
        <v>153</v>
      </c>
      <c r="AU298" s="89" t="s">
        <v>80</v>
      </c>
      <c r="AY298" s="10" t="s">
        <v>149</v>
      </c>
      <c r="BE298" s="139">
        <f>IF($N$298="základní",$J$298,0)</f>
        <v>0</v>
      </c>
      <c r="BF298" s="139">
        <f>IF($N$298="snížená",$J$298,0)</f>
        <v>0</v>
      </c>
      <c r="BG298" s="139">
        <f>IF($N$298="zákl. přenesená",$J$298,0)</f>
        <v>0</v>
      </c>
      <c r="BH298" s="139">
        <f>IF($N$298="sníž. přenesená",$J$298,0)</f>
        <v>0</v>
      </c>
      <c r="BI298" s="139">
        <f>IF($N$298="nulová",$J$298,0)</f>
        <v>0</v>
      </c>
      <c r="BJ298" s="89" t="s">
        <v>22</v>
      </c>
      <c r="BK298" s="139">
        <f>ROUND($I$298*$H$298,2)</f>
        <v>0</v>
      </c>
      <c r="BL298" s="89" t="s">
        <v>157</v>
      </c>
      <c r="BM298" s="89" t="s">
        <v>633</v>
      </c>
    </row>
    <row r="299" spans="2:47" s="10" customFormat="1" ht="16.5" customHeight="1">
      <c r="B299" s="24"/>
      <c r="D299" s="140" t="s">
        <v>158</v>
      </c>
      <c r="F299" s="141" t="s">
        <v>631</v>
      </c>
      <c r="L299" s="24"/>
      <c r="M299" s="50"/>
      <c r="T299" s="51"/>
      <c r="AT299" s="10" t="s">
        <v>158</v>
      </c>
      <c r="AU299" s="10" t="s">
        <v>80</v>
      </c>
    </row>
    <row r="300" spans="2:65" s="10" customFormat="1" ht="15.75" customHeight="1">
      <c r="B300" s="24"/>
      <c r="C300" s="129" t="s">
        <v>629</v>
      </c>
      <c r="D300" s="129" t="s">
        <v>153</v>
      </c>
      <c r="E300" s="130" t="s">
        <v>634</v>
      </c>
      <c r="F300" s="131" t="s">
        <v>635</v>
      </c>
      <c r="G300" s="132" t="s">
        <v>205</v>
      </c>
      <c r="H300" s="133">
        <v>10</v>
      </c>
      <c r="I300" s="156"/>
      <c r="J300" s="134">
        <f>ROUND($I$300*$H$300,2)</f>
        <v>0</v>
      </c>
      <c r="K300" s="131"/>
      <c r="L300" s="24"/>
      <c r="M300" s="135"/>
      <c r="N300" s="136" t="s">
        <v>43</v>
      </c>
      <c r="Q300" s="137">
        <v>0</v>
      </c>
      <c r="R300" s="137">
        <f>$Q$300*$H$300</f>
        <v>0</v>
      </c>
      <c r="S300" s="137">
        <v>0</v>
      </c>
      <c r="T300" s="138">
        <f>$S$300*$H$300</f>
        <v>0</v>
      </c>
      <c r="AR300" s="89" t="s">
        <v>157</v>
      </c>
      <c r="AT300" s="89" t="s">
        <v>153</v>
      </c>
      <c r="AU300" s="89" t="s">
        <v>80</v>
      </c>
      <c r="AY300" s="10" t="s">
        <v>149</v>
      </c>
      <c r="BE300" s="139">
        <f>IF($N$300="základní",$J$300,0)</f>
        <v>0</v>
      </c>
      <c r="BF300" s="139">
        <f>IF($N$300="snížená",$J$300,0)</f>
        <v>0</v>
      </c>
      <c r="BG300" s="139">
        <f>IF($N$300="zákl. přenesená",$J$300,0)</f>
        <v>0</v>
      </c>
      <c r="BH300" s="139">
        <f>IF($N$300="sníž. přenesená",$J$300,0)</f>
        <v>0</v>
      </c>
      <c r="BI300" s="139">
        <f>IF($N$300="nulová",$J$300,0)</f>
        <v>0</v>
      </c>
      <c r="BJ300" s="89" t="s">
        <v>22</v>
      </c>
      <c r="BK300" s="139">
        <f>ROUND($I$300*$H$300,2)</f>
        <v>0</v>
      </c>
      <c r="BL300" s="89" t="s">
        <v>157</v>
      </c>
      <c r="BM300" s="89" t="s">
        <v>636</v>
      </c>
    </row>
    <row r="301" spans="2:47" s="10" customFormat="1" ht="16.5" customHeight="1">
      <c r="B301" s="24"/>
      <c r="D301" s="140" t="s">
        <v>158</v>
      </c>
      <c r="F301" s="141" t="s">
        <v>635</v>
      </c>
      <c r="L301" s="24"/>
      <c r="M301" s="50"/>
      <c r="T301" s="51"/>
      <c r="AT301" s="10" t="s">
        <v>158</v>
      </c>
      <c r="AU301" s="10" t="s">
        <v>80</v>
      </c>
    </row>
    <row r="302" spans="2:65" s="10" customFormat="1" ht="15.75" customHeight="1">
      <c r="B302" s="24"/>
      <c r="C302" s="129" t="s">
        <v>633</v>
      </c>
      <c r="D302" s="129" t="s">
        <v>153</v>
      </c>
      <c r="E302" s="130" t="s">
        <v>641</v>
      </c>
      <c r="F302" s="131" t="s">
        <v>631</v>
      </c>
      <c r="G302" s="132" t="s">
        <v>205</v>
      </c>
      <c r="H302" s="133">
        <v>10</v>
      </c>
      <c r="I302" s="156"/>
      <c r="J302" s="134">
        <f>ROUND($I$302*$H$302,2)</f>
        <v>0</v>
      </c>
      <c r="K302" s="131"/>
      <c r="L302" s="24"/>
      <c r="M302" s="135"/>
      <c r="N302" s="136" t="s">
        <v>43</v>
      </c>
      <c r="Q302" s="137">
        <v>0</v>
      </c>
      <c r="R302" s="137">
        <f>$Q$302*$H$302</f>
        <v>0</v>
      </c>
      <c r="S302" s="137">
        <v>0</v>
      </c>
      <c r="T302" s="138">
        <f>$S$302*$H$302</f>
        <v>0</v>
      </c>
      <c r="AR302" s="89" t="s">
        <v>157</v>
      </c>
      <c r="AT302" s="89" t="s">
        <v>153</v>
      </c>
      <c r="AU302" s="89" t="s">
        <v>80</v>
      </c>
      <c r="AY302" s="10" t="s">
        <v>149</v>
      </c>
      <c r="BE302" s="139">
        <f>IF($N$302="základní",$J$302,0)</f>
        <v>0</v>
      </c>
      <c r="BF302" s="139">
        <f>IF($N$302="snížená",$J$302,0)</f>
        <v>0</v>
      </c>
      <c r="BG302" s="139">
        <f>IF($N$302="zákl. přenesená",$J$302,0)</f>
        <v>0</v>
      </c>
      <c r="BH302" s="139">
        <f>IF($N$302="sníž. přenesená",$J$302,0)</f>
        <v>0</v>
      </c>
      <c r="BI302" s="139">
        <f>IF($N$302="nulová",$J$302,0)</f>
        <v>0</v>
      </c>
      <c r="BJ302" s="89" t="s">
        <v>22</v>
      </c>
      <c r="BK302" s="139">
        <f>ROUND($I$302*$H$302,2)</f>
        <v>0</v>
      </c>
      <c r="BL302" s="89" t="s">
        <v>157</v>
      </c>
      <c r="BM302" s="89" t="s">
        <v>637</v>
      </c>
    </row>
    <row r="303" spans="2:47" s="10" customFormat="1" ht="16.5" customHeight="1">
      <c r="B303" s="24"/>
      <c r="D303" s="140" t="s">
        <v>158</v>
      </c>
      <c r="F303" s="141" t="s">
        <v>631</v>
      </c>
      <c r="L303" s="24"/>
      <c r="M303" s="50"/>
      <c r="T303" s="51"/>
      <c r="AT303" s="10" t="s">
        <v>158</v>
      </c>
      <c r="AU303" s="10" t="s">
        <v>80</v>
      </c>
    </row>
    <row r="304" spans="2:65" s="10" customFormat="1" ht="15.75" customHeight="1">
      <c r="B304" s="24"/>
      <c r="C304" s="129" t="s">
        <v>636</v>
      </c>
      <c r="D304" s="129" t="s">
        <v>153</v>
      </c>
      <c r="E304" s="130" t="s">
        <v>638</v>
      </c>
      <c r="F304" s="131" t="s">
        <v>639</v>
      </c>
      <c r="G304" s="132" t="s">
        <v>291</v>
      </c>
      <c r="H304" s="133">
        <v>150</v>
      </c>
      <c r="I304" s="156"/>
      <c r="J304" s="134">
        <f>ROUND($I$304*$H$304,2)</f>
        <v>0</v>
      </c>
      <c r="K304" s="131"/>
      <c r="L304" s="24"/>
      <c r="M304" s="135"/>
      <c r="N304" s="136" t="s">
        <v>43</v>
      </c>
      <c r="Q304" s="137">
        <v>0</v>
      </c>
      <c r="R304" s="137">
        <f>$Q$304*$H$304</f>
        <v>0</v>
      </c>
      <c r="S304" s="137">
        <v>0</v>
      </c>
      <c r="T304" s="138">
        <f>$S$304*$H$304</f>
        <v>0</v>
      </c>
      <c r="AR304" s="89" t="s">
        <v>157</v>
      </c>
      <c r="AT304" s="89" t="s">
        <v>153</v>
      </c>
      <c r="AU304" s="89" t="s">
        <v>80</v>
      </c>
      <c r="AY304" s="10" t="s">
        <v>149</v>
      </c>
      <c r="BE304" s="139">
        <f>IF($N$304="základní",$J$304,0)</f>
        <v>0</v>
      </c>
      <c r="BF304" s="139">
        <f>IF($N$304="snížená",$J$304,0)</f>
        <v>0</v>
      </c>
      <c r="BG304" s="139">
        <f>IF($N$304="zákl. přenesená",$J$304,0)</f>
        <v>0</v>
      </c>
      <c r="BH304" s="139">
        <f>IF($N$304="sníž. přenesená",$J$304,0)</f>
        <v>0</v>
      </c>
      <c r="BI304" s="139">
        <f>IF($N$304="nulová",$J$304,0)</f>
        <v>0</v>
      </c>
      <c r="BJ304" s="89" t="s">
        <v>22</v>
      </c>
      <c r="BK304" s="139">
        <f>ROUND($I$304*$H$304,2)</f>
        <v>0</v>
      </c>
      <c r="BL304" s="89" t="s">
        <v>157</v>
      </c>
      <c r="BM304" s="89" t="s">
        <v>640</v>
      </c>
    </row>
    <row r="305" spans="2:47" s="10" customFormat="1" ht="16.5" customHeight="1">
      <c r="B305" s="24"/>
      <c r="D305" s="140" t="s">
        <v>158</v>
      </c>
      <c r="F305" s="141" t="s">
        <v>639</v>
      </c>
      <c r="L305" s="24"/>
      <c r="M305" s="50"/>
      <c r="T305" s="51"/>
      <c r="AT305" s="10" t="s">
        <v>158</v>
      </c>
      <c r="AU305" s="10" t="s">
        <v>80</v>
      </c>
    </row>
    <row r="306" spans="2:65" s="10" customFormat="1" ht="15.75" customHeight="1">
      <c r="B306" s="24"/>
      <c r="C306" s="129" t="s">
        <v>637</v>
      </c>
      <c r="D306" s="129" t="s">
        <v>153</v>
      </c>
      <c r="E306" s="130" t="s">
        <v>646</v>
      </c>
      <c r="F306" s="131" t="s">
        <v>642</v>
      </c>
      <c r="G306" s="132" t="s">
        <v>291</v>
      </c>
      <c r="H306" s="133">
        <v>150</v>
      </c>
      <c r="I306" s="156"/>
      <c r="J306" s="134">
        <f>ROUND($I$306*$H$306,2)</f>
        <v>0</v>
      </c>
      <c r="K306" s="131"/>
      <c r="L306" s="24"/>
      <c r="M306" s="135"/>
      <c r="N306" s="136" t="s">
        <v>43</v>
      </c>
      <c r="Q306" s="137">
        <v>0</v>
      </c>
      <c r="R306" s="137">
        <f>$Q$306*$H$306</f>
        <v>0</v>
      </c>
      <c r="S306" s="137">
        <v>0</v>
      </c>
      <c r="T306" s="138">
        <f>$S$306*$H$306</f>
        <v>0</v>
      </c>
      <c r="AR306" s="89" t="s">
        <v>157</v>
      </c>
      <c r="AT306" s="89" t="s">
        <v>153</v>
      </c>
      <c r="AU306" s="89" t="s">
        <v>80</v>
      </c>
      <c r="AY306" s="10" t="s">
        <v>149</v>
      </c>
      <c r="BE306" s="139">
        <f>IF($N$306="základní",$J$306,0)</f>
        <v>0</v>
      </c>
      <c r="BF306" s="139">
        <f>IF($N$306="snížená",$J$306,0)</f>
        <v>0</v>
      </c>
      <c r="BG306" s="139">
        <f>IF($N$306="zákl. přenesená",$J$306,0)</f>
        <v>0</v>
      </c>
      <c r="BH306" s="139">
        <f>IF($N$306="sníž. přenesená",$J$306,0)</f>
        <v>0</v>
      </c>
      <c r="BI306" s="139">
        <f>IF($N$306="nulová",$J$306,0)</f>
        <v>0</v>
      </c>
      <c r="BJ306" s="89" t="s">
        <v>22</v>
      </c>
      <c r="BK306" s="139">
        <f>ROUND($I$306*$H$306,2)</f>
        <v>0</v>
      </c>
      <c r="BL306" s="89" t="s">
        <v>157</v>
      </c>
      <c r="BM306" s="89" t="s">
        <v>28</v>
      </c>
    </row>
    <row r="307" spans="2:47" s="10" customFormat="1" ht="16.5" customHeight="1">
      <c r="B307" s="24"/>
      <c r="D307" s="140" t="s">
        <v>158</v>
      </c>
      <c r="F307" s="141" t="s">
        <v>642</v>
      </c>
      <c r="L307" s="24"/>
      <c r="M307" s="50"/>
      <c r="T307" s="51"/>
      <c r="AT307" s="10" t="s">
        <v>158</v>
      </c>
      <c r="AU307" s="10" t="s">
        <v>80</v>
      </c>
    </row>
    <row r="308" spans="2:65" s="10" customFormat="1" ht="15.75" customHeight="1">
      <c r="B308" s="24"/>
      <c r="C308" s="129" t="s">
        <v>640</v>
      </c>
      <c r="D308" s="129" t="s">
        <v>153</v>
      </c>
      <c r="E308" s="130" t="s">
        <v>643</v>
      </c>
      <c r="F308" s="131" t="s">
        <v>644</v>
      </c>
      <c r="G308" s="132" t="s">
        <v>291</v>
      </c>
      <c r="H308" s="133">
        <v>15</v>
      </c>
      <c r="I308" s="156"/>
      <c r="J308" s="134">
        <f>ROUND($I$308*$H$308,2)</f>
        <v>0</v>
      </c>
      <c r="K308" s="131"/>
      <c r="L308" s="24"/>
      <c r="M308" s="135"/>
      <c r="N308" s="136" t="s">
        <v>43</v>
      </c>
      <c r="Q308" s="137">
        <v>0</v>
      </c>
      <c r="R308" s="137">
        <f>$Q$308*$H$308</f>
        <v>0</v>
      </c>
      <c r="S308" s="137">
        <v>0</v>
      </c>
      <c r="T308" s="138">
        <f>$S$308*$H$308</f>
        <v>0</v>
      </c>
      <c r="AR308" s="89" t="s">
        <v>157</v>
      </c>
      <c r="AT308" s="89" t="s">
        <v>153</v>
      </c>
      <c r="AU308" s="89" t="s">
        <v>80</v>
      </c>
      <c r="AY308" s="10" t="s">
        <v>149</v>
      </c>
      <c r="BE308" s="139">
        <f>IF($N$308="základní",$J$308,0)</f>
        <v>0</v>
      </c>
      <c r="BF308" s="139">
        <f>IF($N$308="snížená",$J$308,0)</f>
        <v>0</v>
      </c>
      <c r="BG308" s="139">
        <f>IF($N$308="zákl. přenesená",$J$308,0)</f>
        <v>0</v>
      </c>
      <c r="BH308" s="139">
        <f>IF($N$308="sníž. přenesená",$J$308,0)</f>
        <v>0</v>
      </c>
      <c r="BI308" s="139">
        <f>IF($N$308="nulová",$J$308,0)</f>
        <v>0</v>
      </c>
      <c r="BJ308" s="89" t="s">
        <v>22</v>
      </c>
      <c r="BK308" s="139">
        <f>ROUND($I$308*$H$308,2)</f>
        <v>0</v>
      </c>
      <c r="BL308" s="89" t="s">
        <v>157</v>
      </c>
      <c r="BM308" s="89" t="s">
        <v>645</v>
      </c>
    </row>
    <row r="309" spans="2:47" s="10" customFormat="1" ht="16.5" customHeight="1">
      <c r="B309" s="24"/>
      <c r="D309" s="140" t="s">
        <v>158</v>
      </c>
      <c r="F309" s="141" t="s">
        <v>644</v>
      </c>
      <c r="L309" s="24"/>
      <c r="M309" s="50"/>
      <c r="T309" s="51"/>
      <c r="AT309" s="10" t="s">
        <v>158</v>
      </c>
      <c r="AU309" s="10" t="s">
        <v>80</v>
      </c>
    </row>
    <row r="310" spans="2:65" s="10" customFormat="1" ht="15.75" customHeight="1">
      <c r="B310" s="24"/>
      <c r="C310" s="129" t="s">
        <v>28</v>
      </c>
      <c r="D310" s="129" t="s">
        <v>153</v>
      </c>
      <c r="E310" s="130" t="s">
        <v>662</v>
      </c>
      <c r="F310" s="131" t="s">
        <v>647</v>
      </c>
      <c r="G310" s="132" t="s">
        <v>291</v>
      </c>
      <c r="H310" s="133">
        <v>15</v>
      </c>
      <c r="I310" s="156"/>
      <c r="J310" s="134">
        <f>ROUND($I$310*$H$310,2)</f>
        <v>0</v>
      </c>
      <c r="K310" s="131"/>
      <c r="L310" s="24"/>
      <c r="M310" s="135"/>
      <c r="N310" s="136" t="s">
        <v>43</v>
      </c>
      <c r="Q310" s="137">
        <v>0</v>
      </c>
      <c r="R310" s="137">
        <f>$Q$310*$H$310</f>
        <v>0</v>
      </c>
      <c r="S310" s="137">
        <v>0</v>
      </c>
      <c r="T310" s="138">
        <f>$S$310*$H$310</f>
        <v>0</v>
      </c>
      <c r="AR310" s="89" t="s">
        <v>157</v>
      </c>
      <c r="AT310" s="89" t="s">
        <v>153</v>
      </c>
      <c r="AU310" s="89" t="s">
        <v>80</v>
      </c>
      <c r="AY310" s="10" t="s">
        <v>149</v>
      </c>
      <c r="BE310" s="139">
        <f>IF($N$310="základní",$J$310,0)</f>
        <v>0</v>
      </c>
      <c r="BF310" s="139">
        <f>IF($N$310="snížená",$J$310,0)</f>
        <v>0</v>
      </c>
      <c r="BG310" s="139">
        <f>IF($N$310="zákl. přenesená",$J$310,0)</f>
        <v>0</v>
      </c>
      <c r="BH310" s="139">
        <f>IF($N$310="sníž. přenesená",$J$310,0)</f>
        <v>0</v>
      </c>
      <c r="BI310" s="139">
        <f>IF($N$310="nulová",$J$310,0)</f>
        <v>0</v>
      </c>
      <c r="BJ310" s="89" t="s">
        <v>22</v>
      </c>
      <c r="BK310" s="139">
        <f>ROUND($I$310*$H$310,2)</f>
        <v>0</v>
      </c>
      <c r="BL310" s="89" t="s">
        <v>157</v>
      </c>
      <c r="BM310" s="89" t="s">
        <v>648</v>
      </c>
    </row>
    <row r="311" spans="2:47" s="10" customFormat="1" ht="16.5" customHeight="1">
      <c r="B311" s="24"/>
      <c r="D311" s="140" t="s">
        <v>158</v>
      </c>
      <c r="F311" s="141" t="s">
        <v>647</v>
      </c>
      <c r="L311" s="24"/>
      <c r="M311" s="50"/>
      <c r="T311" s="51"/>
      <c r="AT311" s="10" t="s">
        <v>158</v>
      </c>
      <c r="AU311" s="10" t="s">
        <v>80</v>
      </c>
    </row>
    <row r="312" spans="2:65" s="10" customFormat="1" ht="15.75" customHeight="1">
      <c r="B312" s="24"/>
      <c r="C312" s="129" t="s">
        <v>645</v>
      </c>
      <c r="D312" s="129" t="s">
        <v>153</v>
      </c>
      <c r="E312" s="130" t="s">
        <v>649</v>
      </c>
      <c r="F312" s="131" t="s">
        <v>650</v>
      </c>
      <c r="G312" s="132" t="s">
        <v>205</v>
      </c>
      <c r="H312" s="133">
        <v>1</v>
      </c>
      <c r="I312" s="156"/>
      <c r="J312" s="134">
        <f>ROUND($I$312*$H$312,2)</f>
        <v>0</v>
      </c>
      <c r="K312" s="131"/>
      <c r="L312" s="24"/>
      <c r="M312" s="135"/>
      <c r="N312" s="136" t="s">
        <v>43</v>
      </c>
      <c r="Q312" s="137">
        <v>0</v>
      </c>
      <c r="R312" s="137">
        <f>$Q$312*$H$312</f>
        <v>0</v>
      </c>
      <c r="S312" s="137">
        <v>0</v>
      </c>
      <c r="T312" s="138">
        <f>$S$312*$H$312</f>
        <v>0</v>
      </c>
      <c r="AR312" s="89" t="s">
        <v>157</v>
      </c>
      <c r="AT312" s="89" t="s">
        <v>153</v>
      </c>
      <c r="AU312" s="89" t="s">
        <v>80</v>
      </c>
      <c r="AY312" s="10" t="s">
        <v>149</v>
      </c>
      <c r="BE312" s="139">
        <f>IF($N$312="základní",$J$312,0)</f>
        <v>0</v>
      </c>
      <c r="BF312" s="139">
        <f>IF($N$312="snížená",$J$312,0)</f>
        <v>0</v>
      </c>
      <c r="BG312" s="139">
        <f>IF($N$312="zákl. přenesená",$J$312,0)</f>
        <v>0</v>
      </c>
      <c r="BH312" s="139">
        <f>IF($N$312="sníž. přenesená",$J$312,0)</f>
        <v>0</v>
      </c>
      <c r="BI312" s="139">
        <f>IF($N$312="nulová",$J$312,0)</f>
        <v>0</v>
      </c>
      <c r="BJ312" s="89" t="s">
        <v>22</v>
      </c>
      <c r="BK312" s="139">
        <f>ROUND($I$312*$H$312,2)</f>
        <v>0</v>
      </c>
      <c r="BL312" s="89" t="s">
        <v>157</v>
      </c>
      <c r="BM312" s="89" t="s">
        <v>653</v>
      </c>
    </row>
    <row r="313" spans="2:47" s="10" customFormat="1" ht="16.5" customHeight="1">
      <c r="B313" s="24"/>
      <c r="D313" s="140" t="s">
        <v>158</v>
      </c>
      <c r="F313" s="141" t="s">
        <v>650</v>
      </c>
      <c r="L313" s="24"/>
      <c r="M313" s="50"/>
      <c r="T313" s="51"/>
      <c r="AT313" s="10" t="s">
        <v>158</v>
      </c>
      <c r="AU313" s="10" t="s">
        <v>80</v>
      </c>
    </row>
    <row r="314" spans="2:63" s="119" customFormat="1" ht="30.75" customHeight="1">
      <c r="B314" s="118"/>
      <c r="D314" s="120" t="s">
        <v>71</v>
      </c>
      <c r="E314" s="127" t="s">
        <v>651</v>
      </c>
      <c r="F314" s="127" t="s">
        <v>652</v>
      </c>
      <c r="J314" s="128">
        <f>$BK$314</f>
        <v>0</v>
      </c>
      <c r="L314" s="118"/>
      <c r="M314" s="123"/>
      <c r="P314" s="124">
        <f>SUM($P$315:$P$334)</f>
        <v>0</v>
      </c>
      <c r="R314" s="124">
        <f>SUM($R$315:$R$334)</f>
        <v>0</v>
      </c>
      <c r="T314" s="125">
        <f>SUM($T$315:$T$334)</f>
        <v>0</v>
      </c>
      <c r="AR314" s="120" t="s">
        <v>22</v>
      </c>
      <c r="AT314" s="120" t="s">
        <v>71</v>
      </c>
      <c r="AU314" s="120" t="s">
        <v>22</v>
      </c>
      <c r="AY314" s="120" t="s">
        <v>149</v>
      </c>
      <c r="BK314" s="126">
        <f>SUM($BK$315:$BK$334)</f>
        <v>0</v>
      </c>
    </row>
    <row r="315" spans="2:65" s="10" customFormat="1" ht="27" customHeight="1">
      <c r="B315" s="24"/>
      <c r="C315" s="129" t="s">
        <v>648</v>
      </c>
      <c r="D315" s="129" t="s">
        <v>153</v>
      </c>
      <c r="E315" s="130" t="s">
        <v>654</v>
      </c>
      <c r="F315" s="131" t="s">
        <v>655</v>
      </c>
      <c r="G315" s="132" t="s">
        <v>205</v>
      </c>
      <c r="H315" s="133">
        <v>1</v>
      </c>
      <c r="I315" s="156"/>
      <c r="J315" s="134">
        <f>ROUND($I$315*$H$315,2)</f>
        <v>0</v>
      </c>
      <c r="K315" s="131"/>
      <c r="L315" s="24"/>
      <c r="M315" s="135"/>
      <c r="N315" s="136" t="s">
        <v>43</v>
      </c>
      <c r="Q315" s="137">
        <v>0</v>
      </c>
      <c r="R315" s="137">
        <f>$Q$315*$H$315</f>
        <v>0</v>
      </c>
      <c r="S315" s="137">
        <v>0</v>
      </c>
      <c r="T315" s="138">
        <f>$S$315*$H$315</f>
        <v>0</v>
      </c>
      <c r="AR315" s="89" t="s">
        <v>157</v>
      </c>
      <c r="AT315" s="89" t="s">
        <v>153</v>
      </c>
      <c r="AU315" s="89" t="s">
        <v>80</v>
      </c>
      <c r="AY315" s="10" t="s">
        <v>149</v>
      </c>
      <c r="BE315" s="139">
        <f>IF($N$315="základní",$J$315,0)</f>
        <v>0</v>
      </c>
      <c r="BF315" s="139">
        <f>IF($N$315="snížená",$J$315,0)</f>
        <v>0</v>
      </c>
      <c r="BG315" s="139">
        <f>IF($N$315="zákl. přenesená",$J$315,0)</f>
        <v>0</v>
      </c>
      <c r="BH315" s="139">
        <f>IF($N$315="sníž. přenesená",$J$315,0)</f>
        <v>0</v>
      </c>
      <c r="BI315" s="139">
        <f>IF($N$315="nulová",$J$315,0)</f>
        <v>0</v>
      </c>
      <c r="BJ315" s="89" t="s">
        <v>22</v>
      </c>
      <c r="BK315" s="139">
        <f>ROUND($I$315*$H$315,2)</f>
        <v>0</v>
      </c>
      <c r="BL315" s="89" t="s">
        <v>157</v>
      </c>
      <c r="BM315" s="89" t="s">
        <v>656</v>
      </c>
    </row>
    <row r="316" spans="2:47" s="10" customFormat="1" ht="27" customHeight="1">
      <c r="B316" s="24"/>
      <c r="D316" s="140" t="s">
        <v>158</v>
      </c>
      <c r="F316" s="141" t="s">
        <v>655</v>
      </c>
      <c r="L316" s="24"/>
      <c r="M316" s="50"/>
      <c r="T316" s="51"/>
      <c r="AT316" s="10" t="s">
        <v>158</v>
      </c>
      <c r="AU316" s="10" t="s">
        <v>80</v>
      </c>
    </row>
    <row r="317" spans="2:65" s="10" customFormat="1" ht="15.75" customHeight="1">
      <c r="B317" s="24"/>
      <c r="C317" s="129" t="s">
        <v>653</v>
      </c>
      <c r="D317" s="129" t="s">
        <v>153</v>
      </c>
      <c r="E317" s="130" t="s">
        <v>599</v>
      </c>
      <c r="F317" s="131" t="s">
        <v>594</v>
      </c>
      <c r="G317" s="132" t="s">
        <v>205</v>
      </c>
      <c r="H317" s="133">
        <v>1</v>
      </c>
      <c r="I317" s="156"/>
      <c r="J317" s="134">
        <f>ROUND($I$317*$H$317,2)</f>
        <v>0</v>
      </c>
      <c r="K317" s="131"/>
      <c r="L317" s="24"/>
      <c r="M317" s="135"/>
      <c r="N317" s="136" t="s">
        <v>43</v>
      </c>
      <c r="Q317" s="137">
        <v>0</v>
      </c>
      <c r="R317" s="137">
        <f>$Q$317*$H$317</f>
        <v>0</v>
      </c>
      <c r="S317" s="137">
        <v>0</v>
      </c>
      <c r="T317" s="138">
        <f>$S$317*$H$317</f>
        <v>0</v>
      </c>
      <c r="AR317" s="89" t="s">
        <v>157</v>
      </c>
      <c r="AT317" s="89" t="s">
        <v>153</v>
      </c>
      <c r="AU317" s="89" t="s">
        <v>80</v>
      </c>
      <c r="AY317" s="10" t="s">
        <v>149</v>
      </c>
      <c r="BE317" s="139">
        <f>IF($N$317="základní",$J$317,0)</f>
        <v>0</v>
      </c>
      <c r="BF317" s="139">
        <f>IF($N$317="snížená",$J$317,0)</f>
        <v>0</v>
      </c>
      <c r="BG317" s="139">
        <f>IF($N$317="zákl. přenesená",$J$317,0)</f>
        <v>0</v>
      </c>
      <c r="BH317" s="139">
        <f>IF($N$317="sníž. přenesená",$J$317,0)</f>
        <v>0</v>
      </c>
      <c r="BI317" s="139">
        <f>IF($N$317="nulová",$J$317,0)</f>
        <v>0</v>
      </c>
      <c r="BJ317" s="89" t="s">
        <v>22</v>
      </c>
      <c r="BK317" s="139">
        <f>ROUND($I$317*$H$317,2)</f>
        <v>0</v>
      </c>
      <c r="BL317" s="89" t="s">
        <v>157</v>
      </c>
      <c r="BM317" s="89" t="s">
        <v>657</v>
      </c>
    </row>
    <row r="318" spans="2:47" s="10" customFormat="1" ht="16.5" customHeight="1">
      <c r="B318" s="24"/>
      <c r="D318" s="140" t="s">
        <v>158</v>
      </c>
      <c r="F318" s="141" t="s">
        <v>594</v>
      </c>
      <c r="L318" s="24"/>
      <c r="M318" s="50"/>
      <c r="T318" s="51"/>
      <c r="AT318" s="10" t="s">
        <v>158</v>
      </c>
      <c r="AU318" s="10" t="s">
        <v>80</v>
      </c>
    </row>
    <row r="319" spans="2:65" s="10" customFormat="1" ht="39" customHeight="1">
      <c r="B319" s="24"/>
      <c r="C319" s="129" t="s">
        <v>656</v>
      </c>
      <c r="D319" s="129" t="s">
        <v>153</v>
      </c>
      <c r="E319" s="130" t="s">
        <v>658</v>
      </c>
      <c r="F319" s="131" t="s">
        <v>659</v>
      </c>
      <c r="G319" s="132" t="s">
        <v>205</v>
      </c>
      <c r="H319" s="133">
        <v>12</v>
      </c>
      <c r="I319" s="156"/>
      <c r="J319" s="134">
        <f>ROUND($I$319*$H$319,2)</f>
        <v>0</v>
      </c>
      <c r="K319" s="131"/>
      <c r="L319" s="24"/>
      <c r="M319" s="135"/>
      <c r="N319" s="136" t="s">
        <v>43</v>
      </c>
      <c r="Q319" s="137">
        <v>0</v>
      </c>
      <c r="R319" s="137">
        <f>$Q$319*$H$319</f>
        <v>0</v>
      </c>
      <c r="S319" s="137">
        <v>0</v>
      </c>
      <c r="T319" s="138">
        <f>$S$319*$H$319</f>
        <v>0</v>
      </c>
      <c r="AR319" s="89" t="s">
        <v>157</v>
      </c>
      <c r="AT319" s="89" t="s">
        <v>153</v>
      </c>
      <c r="AU319" s="89" t="s">
        <v>80</v>
      </c>
      <c r="AY319" s="10" t="s">
        <v>149</v>
      </c>
      <c r="BE319" s="139">
        <f>IF($N$319="základní",$J$319,0)</f>
        <v>0</v>
      </c>
      <c r="BF319" s="139">
        <f>IF($N$319="snížená",$J$319,0)</f>
        <v>0</v>
      </c>
      <c r="BG319" s="139">
        <f>IF($N$319="zákl. přenesená",$J$319,0)</f>
        <v>0</v>
      </c>
      <c r="BH319" s="139">
        <f>IF($N$319="sníž. přenesená",$J$319,0)</f>
        <v>0</v>
      </c>
      <c r="BI319" s="139">
        <f>IF($N$319="nulová",$J$319,0)</f>
        <v>0</v>
      </c>
      <c r="BJ319" s="89" t="s">
        <v>22</v>
      </c>
      <c r="BK319" s="139">
        <f>ROUND($I$319*$H$319,2)</f>
        <v>0</v>
      </c>
      <c r="BL319" s="89" t="s">
        <v>157</v>
      </c>
      <c r="BM319" s="89" t="s">
        <v>661</v>
      </c>
    </row>
    <row r="320" spans="2:47" s="10" customFormat="1" ht="62.25" customHeight="1">
      <c r="B320" s="24"/>
      <c r="D320" s="140" t="s">
        <v>158</v>
      </c>
      <c r="F320" s="141" t="s">
        <v>660</v>
      </c>
      <c r="L320" s="24"/>
      <c r="M320" s="50"/>
      <c r="T320" s="51"/>
      <c r="AT320" s="10" t="s">
        <v>158</v>
      </c>
      <c r="AU320" s="10" t="s">
        <v>80</v>
      </c>
    </row>
    <row r="321" spans="2:65" s="10" customFormat="1" ht="15.75" customHeight="1">
      <c r="B321" s="24"/>
      <c r="C321" s="129" t="s">
        <v>657</v>
      </c>
      <c r="D321" s="129" t="s">
        <v>153</v>
      </c>
      <c r="E321" s="130" t="s">
        <v>668</v>
      </c>
      <c r="F321" s="131" t="s">
        <v>663</v>
      </c>
      <c r="G321" s="132" t="s">
        <v>205</v>
      </c>
      <c r="H321" s="133">
        <v>12</v>
      </c>
      <c r="I321" s="156"/>
      <c r="J321" s="134">
        <f>ROUND($I$321*$H$321,2)</f>
        <v>0</v>
      </c>
      <c r="K321" s="131"/>
      <c r="L321" s="24"/>
      <c r="M321" s="135"/>
      <c r="N321" s="136" t="s">
        <v>43</v>
      </c>
      <c r="Q321" s="137">
        <v>0</v>
      </c>
      <c r="R321" s="137">
        <f>$Q$321*$H$321</f>
        <v>0</v>
      </c>
      <c r="S321" s="137">
        <v>0</v>
      </c>
      <c r="T321" s="138">
        <f>$S$321*$H$321</f>
        <v>0</v>
      </c>
      <c r="AR321" s="89" t="s">
        <v>157</v>
      </c>
      <c r="AT321" s="89" t="s">
        <v>153</v>
      </c>
      <c r="AU321" s="89" t="s">
        <v>80</v>
      </c>
      <c r="AY321" s="10" t="s">
        <v>149</v>
      </c>
      <c r="BE321" s="139">
        <f>IF($N$321="základní",$J$321,0)</f>
        <v>0</v>
      </c>
      <c r="BF321" s="139">
        <f>IF($N$321="snížená",$J$321,0)</f>
        <v>0</v>
      </c>
      <c r="BG321" s="139">
        <f>IF($N$321="zákl. přenesená",$J$321,0)</f>
        <v>0</v>
      </c>
      <c r="BH321" s="139">
        <f>IF($N$321="sníž. přenesená",$J$321,0)</f>
        <v>0</v>
      </c>
      <c r="BI321" s="139">
        <f>IF($N$321="nulová",$J$321,0)</f>
        <v>0</v>
      </c>
      <c r="BJ321" s="89" t="s">
        <v>22</v>
      </c>
      <c r="BK321" s="139">
        <f>ROUND($I$321*$H$321,2)</f>
        <v>0</v>
      </c>
      <c r="BL321" s="89" t="s">
        <v>157</v>
      </c>
      <c r="BM321" s="89" t="s">
        <v>664</v>
      </c>
    </row>
    <row r="322" spans="2:47" s="10" customFormat="1" ht="16.5" customHeight="1">
      <c r="B322" s="24"/>
      <c r="D322" s="140" t="s">
        <v>158</v>
      </c>
      <c r="F322" s="141" t="s">
        <v>663</v>
      </c>
      <c r="L322" s="24"/>
      <c r="M322" s="50"/>
      <c r="T322" s="51"/>
      <c r="AT322" s="10" t="s">
        <v>158</v>
      </c>
      <c r="AU322" s="10" t="s">
        <v>80</v>
      </c>
    </row>
    <row r="323" spans="2:65" s="10" customFormat="1" ht="15.75" customHeight="1">
      <c r="B323" s="24"/>
      <c r="C323" s="129" t="s">
        <v>661</v>
      </c>
      <c r="D323" s="129" t="s">
        <v>153</v>
      </c>
      <c r="E323" s="130" t="s">
        <v>665</v>
      </c>
      <c r="F323" s="131" t="s">
        <v>666</v>
      </c>
      <c r="G323" s="132" t="s">
        <v>205</v>
      </c>
      <c r="H323" s="133">
        <v>2</v>
      </c>
      <c r="I323" s="156"/>
      <c r="J323" s="134">
        <f>ROUND($I$323*$H$323,2)</f>
        <v>0</v>
      </c>
      <c r="K323" s="131"/>
      <c r="L323" s="24"/>
      <c r="M323" s="135"/>
      <c r="N323" s="136" t="s">
        <v>43</v>
      </c>
      <c r="Q323" s="137">
        <v>0</v>
      </c>
      <c r="R323" s="137">
        <f>$Q$323*$H$323</f>
        <v>0</v>
      </c>
      <c r="S323" s="137">
        <v>0</v>
      </c>
      <c r="T323" s="138">
        <f>$S$323*$H$323</f>
        <v>0</v>
      </c>
      <c r="AR323" s="89" t="s">
        <v>157</v>
      </c>
      <c r="AT323" s="89" t="s">
        <v>153</v>
      </c>
      <c r="AU323" s="89" t="s">
        <v>80</v>
      </c>
      <c r="AY323" s="10" t="s">
        <v>149</v>
      </c>
      <c r="BE323" s="139">
        <f>IF($N$323="základní",$J$323,0)</f>
        <v>0</v>
      </c>
      <c r="BF323" s="139">
        <f>IF($N$323="snížená",$J$323,0)</f>
        <v>0</v>
      </c>
      <c r="BG323" s="139">
        <f>IF($N$323="zákl. přenesená",$J$323,0)</f>
        <v>0</v>
      </c>
      <c r="BH323" s="139">
        <f>IF($N$323="sníž. přenesená",$J$323,0)</f>
        <v>0</v>
      </c>
      <c r="BI323" s="139">
        <f>IF($N$323="nulová",$J$323,0)</f>
        <v>0</v>
      </c>
      <c r="BJ323" s="89" t="s">
        <v>22</v>
      </c>
      <c r="BK323" s="139">
        <f>ROUND($I$323*$H$323,2)</f>
        <v>0</v>
      </c>
      <c r="BL323" s="89" t="s">
        <v>157</v>
      </c>
      <c r="BM323" s="89" t="s">
        <v>667</v>
      </c>
    </row>
    <row r="324" spans="2:47" s="10" customFormat="1" ht="16.5" customHeight="1">
      <c r="B324" s="24"/>
      <c r="D324" s="140" t="s">
        <v>158</v>
      </c>
      <c r="F324" s="141" t="s">
        <v>666</v>
      </c>
      <c r="L324" s="24"/>
      <c r="M324" s="50"/>
      <c r="T324" s="51"/>
      <c r="AT324" s="10" t="s">
        <v>158</v>
      </c>
      <c r="AU324" s="10" t="s">
        <v>80</v>
      </c>
    </row>
    <row r="325" spans="2:65" s="10" customFormat="1" ht="15.75" customHeight="1">
      <c r="B325" s="24"/>
      <c r="C325" s="129" t="s">
        <v>664</v>
      </c>
      <c r="D325" s="129" t="s">
        <v>153</v>
      </c>
      <c r="E325" s="130" t="s">
        <v>717</v>
      </c>
      <c r="F325" s="131" t="s">
        <v>669</v>
      </c>
      <c r="G325" s="132" t="s">
        <v>205</v>
      </c>
      <c r="H325" s="133">
        <v>2</v>
      </c>
      <c r="I325" s="156"/>
      <c r="J325" s="134">
        <f>ROUND($I$325*$H$325,2)</f>
        <v>0</v>
      </c>
      <c r="K325" s="131"/>
      <c r="L325" s="24"/>
      <c r="M325" s="135"/>
      <c r="N325" s="136" t="s">
        <v>43</v>
      </c>
      <c r="Q325" s="137">
        <v>0</v>
      </c>
      <c r="R325" s="137">
        <f>$Q$325*$H$325</f>
        <v>0</v>
      </c>
      <c r="S325" s="137">
        <v>0</v>
      </c>
      <c r="T325" s="138">
        <f>$S$325*$H$325</f>
        <v>0</v>
      </c>
      <c r="AR325" s="89" t="s">
        <v>157</v>
      </c>
      <c r="AT325" s="89" t="s">
        <v>153</v>
      </c>
      <c r="AU325" s="89" t="s">
        <v>80</v>
      </c>
      <c r="AY325" s="10" t="s">
        <v>149</v>
      </c>
      <c r="BE325" s="139">
        <f>IF($N$325="základní",$J$325,0)</f>
        <v>0</v>
      </c>
      <c r="BF325" s="139">
        <f>IF($N$325="snížená",$J$325,0)</f>
        <v>0</v>
      </c>
      <c r="BG325" s="139">
        <f>IF($N$325="zákl. přenesená",$J$325,0)</f>
        <v>0</v>
      </c>
      <c r="BH325" s="139">
        <f>IF($N$325="sníž. přenesená",$J$325,0)</f>
        <v>0</v>
      </c>
      <c r="BI325" s="139">
        <f>IF($N$325="nulová",$J$325,0)</f>
        <v>0</v>
      </c>
      <c r="BJ325" s="89" t="s">
        <v>22</v>
      </c>
      <c r="BK325" s="139">
        <f>ROUND($I$325*$H$325,2)</f>
        <v>0</v>
      </c>
      <c r="BL325" s="89" t="s">
        <v>157</v>
      </c>
      <c r="BM325" s="89" t="s">
        <v>670</v>
      </c>
    </row>
    <row r="326" spans="2:47" s="10" customFormat="1" ht="16.5" customHeight="1">
      <c r="B326" s="24"/>
      <c r="D326" s="140" t="s">
        <v>158</v>
      </c>
      <c r="F326" s="141" t="s">
        <v>669</v>
      </c>
      <c r="L326" s="24"/>
      <c r="M326" s="50"/>
      <c r="T326" s="51"/>
      <c r="AT326" s="10" t="s">
        <v>158</v>
      </c>
      <c r="AU326" s="10" t="s">
        <v>80</v>
      </c>
    </row>
    <row r="327" spans="2:65" s="10" customFormat="1" ht="15.75" customHeight="1">
      <c r="B327" s="24"/>
      <c r="C327" s="129" t="s">
        <v>667</v>
      </c>
      <c r="D327" s="129" t="s">
        <v>153</v>
      </c>
      <c r="E327" s="130" t="s">
        <v>671</v>
      </c>
      <c r="F327" s="131" t="s">
        <v>672</v>
      </c>
      <c r="G327" s="132" t="s">
        <v>205</v>
      </c>
      <c r="H327" s="133">
        <v>1</v>
      </c>
      <c r="I327" s="156"/>
      <c r="J327" s="134">
        <f>ROUND($I$327*$H$327,2)</f>
        <v>0</v>
      </c>
      <c r="K327" s="131"/>
      <c r="L327" s="24"/>
      <c r="M327" s="135"/>
      <c r="N327" s="136" t="s">
        <v>43</v>
      </c>
      <c r="Q327" s="137">
        <v>0</v>
      </c>
      <c r="R327" s="137">
        <f>$Q$327*$H$327</f>
        <v>0</v>
      </c>
      <c r="S327" s="137">
        <v>0</v>
      </c>
      <c r="T327" s="138">
        <f>$S$327*$H$327</f>
        <v>0</v>
      </c>
      <c r="AR327" s="89" t="s">
        <v>157</v>
      </c>
      <c r="AT327" s="89" t="s">
        <v>153</v>
      </c>
      <c r="AU327" s="89" t="s">
        <v>80</v>
      </c>
      <c r="AY327" s="10" t="s">
        <v>149</v>
      </c>
      <c r="BE327" s="139">
        <f>IF($N$327="základní",$J$327,0)</f>
        <v>0</v>
      </c>
      <c r="BF327" s="139">
        <f>IF($N$327="snížená",$J$327,0)</f>
        <v>0</v>
      </c>
      <c r="BG327" s="139">
        <f>IF($N$327="zákl. přenesená",$J$327,0)</f>
        <v>0</v>
      </c>
      <c r="BH327" s="139">
        <f>IF($N$327="sníž. přenesená",$J$327,0)</f>
        <v>0</v>
      </c>
      <c r="BI327" s="139">
        <f>IF($N$327="nulová",$J$327,0)</f>
        <v>0</v>
      </c>
      <c r="BJ327" s="89" t="s">
        <v>22</v>
      </c>
      <c r="BK327" s="139">
        <f>ROUND($I$327*$H$327,2)</f>
        <v>0</v>
      </c>
      <c r="BL327" s="89" t="s">
        <v>157</v>
      </c>
      <c r="BM327" s="89" t="s">
        <v>673</v>
      </c>
    </row>
    <row r="328" spans="2:47" s="10" customFormat="1" ht="16.5" customHeight="1">
      <c r="B328" s="24"/>
      <c r="D328" s="140" t="s">
        <v>158</v>
      </c>
      <c r="F328" s="141" t="s">
        <v>672</v>
      </c>
      <c r="L328" s="24"/>
      <c r="M328" s="50"/>
      <c r="T328" s="51"/>
      <c r="AT328" s="10" t="s">
        <v>158</v>
      </c>
      <c r="AU328" s="10" t="s">
        <v>80</v>
      </c>
    </row>
    <row r="329" spans="2:65" s="10" customFormat="1" ht="15.75" customHeight="1">
      <c r="B329" s="24"/>
      <c r="C329" s="129" t="s">
        <v>670</v>
      </c>
      <c r="D329" s="129" t="s">
        <v>153</v>
      </c>
      <c r="E329" s="130" t="s">
        <v>641</v>
      </c>
      <c r="F329" s="131" t="s">
        <v>631</v>
      </c>
      <c r="G329" s="132" t="s">
        <v>205</v>
      </c>
      <c r="H329" s="133">
        <v>1</v>
      </c>
      <c r="I329" s="156"/>
      <c r="J329" s="134">
        <f>ROUND($I$329*$H$329,2)</f>
        <v>0</v>
      </c>
      <c r="K329" s="131"/>
      <c r="L329" s="24"/>
      <c r="M329" s="135"/>
      <c r="N329" s="136" t="s">
        <v>43</v>
      </c>
      <c r="Q329" s="137">
        <v>0</v>
      </c>
      <c r="R329" s="137">
        <f>$Q$329*$H$329</f>
        <v>0</v>
      </c>
      <c r="S329" s="137">
        <v>0</v>
      </c>
      <c r="T329" s="138">
        <f>$S$329*$H$329</f>
        <v>0</v>
      </c>
      <c r="AR329" s="89" t="s">
        <v>157</v>
      </c>
      <c r="AT329" s="89" t="s">
        <v>153</v>
      </c>
      <c r="AU329" s="89" t="s">
        <v>80</v>
      </c>
      <c r="AY329" s="10" t="s">
        <v>149</v>
      </c>
      <c r="BE329" s="139">
        <f>IF($N$329="základní",$J$329,0)</f>
        <v>0</v>
      </c>
      <c r="BF329" s="139">
        <f>IF($N$329="snížená",$J$329,0)</f>
        <v>0</v>
      </c>
      <c r="BG329" s="139">
        <f>IF($N$329="zákl. přenesená",$J$329,0)</f>
        <v>0</v>
      </c>
      <c r="BH329" s="139">
        <f>IF($N$329="sníž. přenesená",$J$329,0)</f>
        <v>0</v>
      </c>
      <c r="BI329" s="139">
        <f>IF($N$329="nulová",$J$329,0)</f>
        <v>0</v>
      </c>
      <c r="BJ329" s="89" t="s">
        <v>22</v>
      </c>
      <c r="BK329" s="139">
        <f>ROUND($I$329*$H$329,2)</f>
        <v>0</v>
      </c>
      <c r="BL329" s="89" t="s">
        <v>157</v>
      </c>
      <c r="BM329" s="89" t="s">
        <v>674</v>
      </c>
    </row>
    <row r="330" spans="2:47" s="10" customFormat="1" ht="16.5" customHeight="1">
      <c r="B330" s="24"/>
      <c r="D330" s="140" t="s">
        <v>158</v>
      </c>
      <c r="F330" s="141" t="s">
        <v>631</v>
      </c>
      <c r="L330" s="24"/>
      <c r="M330" s="50"/>
      <c r="T330" s="51"/>
      <c r="AT330" s="10" t="s">
        <v>158</v>
      </c>
      <c r="AU330" s="10" t="s">
        <v>80</v>
      </c>
    </row>
    <row r="331" spans="2:65" s="10" customFormat="1" ht="15.75" customHeight="1">
      <c r="B331" s="24"/>
      <c r="C331" s="129" t="s">
        <v>673</v>
      </c>
      <c r="D331" s="129" t="s">
        <v>153</v>
      </c>
      <c r="E331" s="130" t="s">
        <v>675</v>
      </c>
      <c r="F331" s="131" t="s">
        <v>676</v>
      </c>
      <c r="G331" s="132" t="s">
        <v>291</v>
      </c>
      <c r="H331" s="133">
        <v>100</v>
      </c>
      <c r="I331" s="156"/>
      <c r="J331" s="134">
        <f>ROUND($I$331*$H$331,2)</f>
        <v>0</v>
      </c>
      <c r="K331" s="131"/>
      <c r="L331" s="24"/>
      <c r="M331" s="135"/>
      <c r="N331" s="136" t="s">
        <v>43</v>
      </c>
      <c r="Q331" s="137">
        <v>0</v>
      </c>
      <c r="R331" s="137">
        <f>$Q$331*$H$331</f>
        <v>0</v>
      </c>
      <c r="S331" s="137">
        <v>0</v>
      </c>
      <c r="T331" s="138">
        <f>$S$331*$H$331</f>
        <v>0</v>
      </c>
      <c r="AR331" s="89" t="s">
        <v>157</v>
      </c>
      <c r="AT331" s="89" t="s">
        <v>153</v>
      </c>
      <c r="AU331" s="89" t="s">
        <v>80</v>
      </c>
      <c r="AY331" s="10" t="s">
        <v>149</v>
      </c>
      <c r="BE331" s="139">
        <f>IF($N$331="základní",$J$331,0)</f>
        <v>0</v>
      </c>
      <c r="BF331" s="139">
        <f>IF($N$331="snížená",$J$331,0)</f>
        <v>0</v>
      </c>
      <c r="BG331" s="139">
        <f>IF($N$331="zákl. přenesená",$J$331,0)</f>
        <v>0</v>
      </c>
      <c r="BH331" s="139">
        <f>IF($N$331="sníž. přenesená",$J$331,0)</f>
        <v>0</v>
      </c>
      <c r="BI331" s="139">
        <f>IF($N$331="nulová",$J$331,0)</f>
        <v>0</v>
      </c>
      <c r="BJ331" s="89" t="s">
        <v>22</v>
      </c>
      <c r="BK331" s="139">
        <f>ROUND($I$331*$H$331,2)</f>
        <v>0</v>
      </c>
      <c r="BL331" s="89" t="s">
        <v>157</v>
      </c>
      <c r="BM331" s="89" t="s">
        <v>677</v>
      </c>
    </row>
    <row r="332" spans="2:47" s="10" customFormat="1" ht="16.5" customHeight="1">
      <c r="B332" s="24"/>
      <c r="D332" s="140" t="s">
        <v>158</v>
      </c>
      <c r="F332" s="141" t="s">
        <v>676</v>
      </c>
      <c r="L332" s="24"/>
      <c r="M332" s="50"/>
      <c r="T332" s="51"/>
      <c r="AT332" s="10" t="s">
        <v>158</v>
      </c>
      <c r="AU332" s="10" t="s">
        <v>80</v>
      </c>
    </row>
    <row r="333" spans="2:65" s="10" customFormat="1" ht="15.75" customHeight="1">
      <c r="B333" s="24"/>
      <c r="C333" s="129" t="s">
        <v>674</v>
      </c>
      <c r="D333" s="129" t="s">
        <v>153</v>
      </c>
      <c r="E333" s="130" t="s">
        <v>646</v>
      </c>
      <c r="F333" s="131" t="s">
        <v>642</v>
      </c>
      <c r="G333" s="132" t="s">
        <v>291</v>
      </c>
      <c r="H333" s="133">
        <v>100</v>
      </c>
      <c r="I333" s="156"/>
      <c r="J333" s="134">
        <f>ROUND($I$333*$H$333,2)</f>
        <v>0</v>
      </c>
      <c r="K333" s="131"/>
      <c r="L333" s="24"/>
      <c r="M333" s="135"/>
      <c r="N333" s="136" t="s">
        <v>43</v>
      </c>
      <c r="Q333" s="137">
        <v>0</v>
      </c>
      <c r="R333" s="137">
        <f>$Q$333*$H$333</f>
        <v>0</v>
      </c>
      <c r="S333" s="137">
        <v>0</v>
      </c>
      <c r="T333" s="138">
        <f>$S$333*$H$333</f>
        <v>0</v>
      </c>
      <c r="AR333" s="89" t="s">
        <v>157</v>
      </c>
      <c r="AT333" s="89" t="s">
        <v>153</v>
      </c>
      <c r="AU333" s="89" t="s">
        <v>80</v>
      </c>
      <c r="AY333" s="10" t="s">
        <v>149</v>
      </c>
      <c r="BE333" s="139">
        <f>IF($N$333="základní",$J$333,0)</f>
        <v>0</v>
      </c>
      <c r="BF333" s="139">
        <f>IF($N$333="snížená",$J$333,0)</f>
        <v>0</v>
      </c>
      <c r="BG333" s="139">
        <f>IF($N$333="zákl. přenesená",$J$333,0)</f>
        <v>0</v>
      </c>
      <c r="BH333" s="139">
        <f>IF($N$333="sníž. přenesená",$J$333,0)</f>
        <v>0</v>
      </c>
      <c r="BI333" s="139">
        <f>IF($N$333="nulová",$J$333,0)</f>
        <v>0</v>
      </c>
      <c r="BJ333" s="89" t="s">
        <v>22</v>
      </c>
      <c r="BK333" s="139">
        <f>ROUND($I$333*$H$333,2)</f>
        <v>0</v>
      </c>
      <c r="BL333" s="89" t="s">
        <v>157</v>
      </c>
      <c r="BM333" s="89" t="s">
        <v>718</v>
      </c>
    </row>
    <row r="334" spans="2:47" s="10" customFormat="1" ht="16.5" customHeight="1">
      <c r="B334" s="24"/>
      <c r="D334" s="140" t="s">
        <v>158</v>
      </c>
      <c r="F334" s="141" t="s">
        <v>642</v>
      </c>
      <c r="L334" s="24"/>
      <c r="M334" s="50"/>
      <c r="T334" s="51"/>
      <c r="AT334" s="10" t="s">
        <v>158</v>
      </c>
      <c r="AU334" s="10" t="s">
        <v>80</v>
      </c>
    </row>
    <row r="335" spans="2:63" s="119" customFormat="1" ht="30.75" customHeight="1">
      <c r="B335" s="118"/>
      <c r="D335" s="120" t="s">
        <v>71</v>
      </c>
      <c r="E335" s="127" t="s">
        <v>678</v>
      </c>
      <c r="F335" s="127" t="s">
        <v>679</v>
      </c>
      <c r="J335" s="128">
        <f>$BK$335</f>
        <v>0</v>
      </c>
      <c r="L335" s="118"/>
      <c r="M335" s="123"/>
      <c r="P335" s="124">
        <f>SUM($P$336:$P$343)</f>
        <v>0</v>
      </c>
      <c r="R335" s="124">
        <f>SUM($R$336:$R$343)</f>
        <v>0</v>
      </c>
      <c r="T335" s="125">
        <f>SUM($T$336:$T$343)</f>
        <v>0</v>
      </c>
      <c r="AR335" s="120" t="s">
        <v>22</v>
      </c>
      <c r="AT335" s="120" t="s">
        <v>71</v>
      </c>
      <c r="AU335" s="120" t="s">
        <v>22</v>
      </c>
      <c r="AY335" s="120" t="s">
        <v>149</v>
      </c>
      <c r="BK335" s="126">
        <f>SUM($BK$336:$BK$343)</f>
        <v>0</v>
      </c>
    </row>
    <row r="336" spans="2:65" s="10" customFormat="1" ht="39" customHeight="1">
      <c r="B336" s="24"/>
      <c r="C336" s="129" t="s">
        <v>719</v>
      </c>
      <c r="D336" s="129" t="s">
        <v>153</v>
      </c>
      <c r="E336" s="130" t="s">
        <v>681</v>
      </c>
      <c r="F336" s="131" t="s">
        <v>720</v>
      </c>
      <c r="G336" s="132" t="s">
        <v>205</v>
      </c>
      <c r="H336" s="133">
        <v>4</v>
      </c>
      <c r="I336" s="156"/>
      <c r="J336" s="134">
        <f>ROUND($I$336*$H$336,2)</f>
        <v>0</v>
      </c>
      <c r="K336" s="131"/>
      <c r="L336" s="24"/>
      <c r="M336" s="135"/>
      <c r="N336" s="136" t="s">
        <v>43</v>
      </c>
      <c r="Q336" s="137">
        <v>0</v>
      </c>
      <c r="R336" s="137">
        <f>$Q$336*$H$336</f>
        <v>0</v>
      </c>
      <c r="S336" s="137">
        <v>0</v>
      </c>
      <c r="T336" s="138">
        <f>$S$336*$H$336</f>
        <v>0</v>
      </c>
      <c r="AR336" s="89" t="s">
        <v>157</v>
      </c>
      <c r="AT336" s="89" t="s">
        <v>153</v>
      </c>
      <c r="AU336" s="89" t="s">
        <v>80</v>
      </c>
      <c r="AY336" s="10" t="s">
        <v>149</v>
      </c>
      <c r="BE336" s="139">
        <f>IF($N$336="základní",$J$336,0)</f>
        <v>0</v>
      </c>
      <c r="BF336" s="139">
        <f>IF($N$336="snížená",$J$336,0)</f>
        <v>0</v>
      </c>
      <c r="BG336" s="139">
        <f>IF($N$336="zákl. přenesená",$J$336,0)</f>
        <v>0</v>
      </c>
      <c r="BH336" s="139">
        <f>IF($N$336="sníž. přenesená",$J$336,0)</f>
        <v>0</v>
      </c>
      <c r="BI336" s="139">
        <f>IF($N$336="nulová",$J$336,0)</f>
        <v>0</v>
      </c>
      <c r="BJ336" s="89" t="s">
        <v>22</v>
      </c>
      <c r="BK336" s="139">
        <f>ROUND($I$336*$H$336,2)</f>
        <v>0</v>
      </c>
      <c r="BL336" s="89" t="s">
        <v>157</v>
      </c>
      <c r="BM336" s="89" t="s">
        <v>721</v>
      </c>
    </row>
    <row r="337" spans="2:47" s="10" customFormat="1" ht="27" customHeight="1">
      <c r="B337" s="24"/>
      <c r="D337" s="140" t="s">
        <v>158</v>
      </c>
      <c r="F337" s="141" t="s">
        <v>720</v>
      </c>
      <c r="L337" s="24"/>
      <c r="M337" s="50"/>
      <c r="T337" s="51"/>
      <c r="AT337" s="10" t="s">
        <v>158</v>
      </c>
      <c r="AU337" s="10" t="s">
        <v>80</v>
      </c>
    </row>
    <row r="338" spans="2:65" s="10" customFormat="1" ht="15.75" customHeight="1">
      <c r="B338" s="24"/>
      <c r="C338" s="129" t="s">
        <v>722</v>
      </c>
      <c r="D338" s="129" t="s">
        <v>153</v>
      </c>
      <c r="E338" s="130" t="s">
        <v>685</v>
      </c>
      <c r="F338" s="131" t="s">
        <v>686</v>
      </c>
      <c r="G338" s="132" t="s">
        <v>205</v>
      </c>
      <c r="H338" s="133">
        <v>4</v>
      </c>
      <c r="I338" s="156"/>
      <c r="J338" s="134">
        <f>ROUND($I$338*$H$338,2)</f>
        <v>0</v>
      </c>
      <c r="K338" s="131"/>
      <c r="L338" s="24"/>
      <c r="M338" s="135"/>
      <c r="N338" s="136" t="s">
        <v>43</v>
      </c>
      <c r="Q338" s="137">
        <v>0</v>
      </c>
      <c r="R338" s="137">
        <f>$Q$338*$H$338</f>
        <v>0</v>
      </c>
      <c r="S338" s="137">
        <v>0</v>
      </c>
      <c r="T338" s="138">
        <f>$S$338*$H$338</f>
        <v>0</v>
      </c>
      <c r="AR338" s="89" t="s">
        <v>157</v>
      </c>
      <c r="AT338" s="89" t="s">
        <v>153</v>
      </c>
      <c r="AU338" s="89" t="s">
        <v>80</v>
      </c>
      <c r="AY338" s="10" t="s">
        <v>149</v>
      </c>
      <c r="BE338" s="139">
        <f>IF($N$338="základní",$J$338,0)</f>
        <v>0</v>
      </c>
      <c r="BF338" s="139">
        <f>IF($N$338="snížená",$J$338,0)</f>
        <v>0</v>
      </c>
      <c r="BG338" s="139">
        <f>IF($N$338="zákl. přenesená",$J$338,0)</f>
        <v>0</v>
      </c>
      <c r="BH338" s="139">
        <f>IF($N$338="sníž. přenesená",$J$338,0)</f>
        <v>0</v>
      </c>
      <c r="BI338" s="139">
        <f>IF($N$338="nulová",$J$338,0)</f>
        <v>0</v>
      </c>
      <c r="BJ338" s="89" t="s">
        <v>22</v>
      </c>
      <c r="BK338" s="139">
        <f>ROUND($I$338*$H$338,2)</f>
        <v>0</v>
      </c>
      <c r="BL338" s="89" t="s">
        <v>157</v>
      </c>
      <c r="BM338" s="89" t="s">
        <v>723</v>
      </c>
    </row>
    <row r="339" spans="2:47" s="10" customFormat="1" ht="16.5" customHeight="1">
      <c r="B339" s="24"/>
      <c r="D339" s="140" t="s">
        <v>158</v>
      </c>
      <c r="F339" s="141" t="s">
        <v>686</v>
      </c>
      <c r="L339" s="24"/>
      <c r="M339" s="50"/>
      <c r="T339" s="51"/>
      <c r="AT339" s="10" t="s">
        <v>158</v>
      </c>
      <c r="AU339" s="10" t="s">
        <v>80</v>
      </c>
    </row>
    <row r="340" spans="2:65" s="10" customFormat="1" ht="27" customHeight="1">
      <c r="B340" s="24"/>
      <c r="C340" s="129" t="s">
        <v>724</v>
      </c>
      <c r="D340" s="129" t="s">
        <v>153</v>
      </c>
      <c r="E340" s="130" t="s">
        <v>689</v>
      </c>
      <c r="F340" s="131" t="s">
        <v>690</v>
      </c>
      <c r="G340" s="132" t="s">
        <v>205</v>
      </c>
      <c r="H340" s="133">
        <v>2</v>
      </c>
      <c r="I340" s="156"/>
      <c r="J340" s="134">
        <f>ROUND($I$340*$H$340,2)</f>
        <v>0</v>
      </c>
      <c r="K340" s="131"/>
      <c r="L340" s="24"/>
      <c r="M340" s="135"/>
      <c r="N340" s="136" t="s">
        <v>43</v>
      </c>
      <c r="Q340" s="137">
        <v>0</v>
      </c>
      <c r="R340" s="137">
        <f>$Q$340*$H$340</f>
        <v>0</v>
      </c>
      <c r="S340" s="137">
        <v>0</v>
      </c>
      <c r="T340" s="138">
        <f>$S$340*$H$340</f>
        <v>0</v>
      </c>
      <c r="AR340" s="89" t="s">
        <v>157</v>
      </c>
      <c r="AT340" s="89" t="s">
        <v>153</v>
      </c>
      <c r="AU340" s="89" t="s">
        <v>80</v>
      </c>
      <c r="AY340" s="10" t="s">
        <v>149</v>
      </c>
      <c r="BE340" s="139">
        <f>IF($N$340="základní",$J$340,0)</f>
        <v>0</v>
      </c>
      <c r="BF340" s="139">
        <f>IF($N$340="snížená",$J$340,0)</f>
        <v>0</v>
      </c>
      <c r="BG340" s="139">
        <f>IF($N$340="zákl. přenesená",$J$340,0)</f>
        <v>0</v>
      </c>
      <c r="BH340" s="139">
        <f>IF($N$340="sníž. přenesená",$J$340,0)</f>
        <v>0</v>
      </c>
      <c r="BI340" s="139">
        <f>IF($N$340="nulová",$J$340,0)</f>
        <v>0</v>
      </c>
      <c r="BJ340" s="89" t="s">
        <v>22</v>
      </c>
      <c r="BK340" s="139">
        <f>ROUND($I$340*$H$340,2)</f>
        <v>0</v>
      </c>
      <c r="BL340" s="89" t="s">
        <v>157</v>
      </c>
      <c r="BM340" s="89" t="s">
        <v>725</v>
      </c>
    </row>
    <row r="341" spans="2:47" s="10" customFormat="1" ht="16.5" customHeight="1">
      <c r="B341" s="24"/>
      <c r="D341" s="140" t="s">
        <v>158</v>
      </c>
      <c r="F341" s="141" t="s">
        <v>690</v>
      </c>
      <c r="L341" s="24"/>
      <c r="M341" s="50"/>
      <c r="T341" s="51"/>
      <c r="AT341" s="10" t="s">
        <v>158</v>
      </c>
      <c r="AU341" s="10" t="s">
        <v>80</v>
      </c>
    </row>
    <row r="342" spans="2:65" s="10" customFormat="1" ht="27" customHeight="1">
      <c r="B342" s="24"/>
      <c r="C342" s="129" t="s">
        <v>726</v>
      </c>
      <c r="D342" s="129" t="s">
        <v>153</v>
      </c>
      <c r="E342" s="130" t="s">
        <v>693</v>
      </c>
      <c r="F342" s="131" t="s">
        <v>694</v>
      </c>
      <c r="G342" s="132" t="s">
        <v>205</v>
      </c>
      <c r="H342" s="133">
        <v>2</v>
      </c>
      <c r="I342" s="156"/>
      <c r="J342" s="134">
        <f>ROUND($I$342*$H$342,2)</f>
        <v>0</v>
      </c>
      <c r="K342" s="131"/>
      <c r="L342" s="24"/>
      <c r="M342" s="135"/>
      <c r="N342" s="136" t="s">
        <v>43</v>
      </c>
      <c r="Q342" s="137">
        <v>0</v>
      </c>
      <c r="R342" s="137">
        <f>$Q$342*$H$342</f>
        <v>0</v>
      </c>
      <c r="S342" s="137">
        <v>0</v>
      </c>
      <c r="T342" s="138">
        <f>$S$342*$H$342</f>
        <v>0</v>
      </c>
      <c r="AR342" s="89" t="s">
        <v>157</v>
      </c>
      <c r="AT342" s="89" t="s">
        <v>153</v>
      </c>
      <c r="AU342" s="89" t="s">
        <v>80</v>
      </c>
      <c r="AY342" s="10" t="s">
        <v>149</v>
      </c>
      <c r="BE342" s="139">
        <f>IF($N$342="základní",$J$342,0)</f>
        <v>0</v>
      </c>
      <c r="BF342" s="139">
        <f>IF($N$342="snížená",$J$342,0)</f>
        <v>0</v>
      </c>
      <c r="BG342" s="139">
        <f>IF($N$342="zákl. přenesená",$J$342,0)</f>
        <v>0</v>
      </c>
      <c r="BH342" s="139">
        <f>IF($N$342="sníž. přenesená",$J$342,0)</f>
        <v>0</v>
      </c>
      <c r="BI342" s="139">
        <f>IF($N$342="nulová",$J$342,0)</f>
        <v>0</v>
      </c>
      <c r="BJ342" s="89" t="s">
        <v>22</v>
      </c>
      <c r="BK342" s="139">
        <f>ROUND($I$342*$H$342,2)</f>
        <v>0</v>
      </c>
      <c r="BL342" s="89" t="s">
        <v>157</v>
      </c>
      <c r="BM342" s="89" t="s">
        <v>727</v>
      </c>
    </row>
    <row r="343" spans="2:47" s="10" customFormat="1" ht="16.5" customHeight="1">
      <c r="B343" s="24"/>
      <c r="D343" s="140" t="s">
        <v>158</v>
      </c>
      <c r="F343" s="141" t="s">
        <v>694</v>
      </c>
      <c r="L343" s="24"/>
      <c r="M343" s="153"/>
      <c r="N343" s="154"/>
      <c r="O343" s="154"/>
      <c r="P343" s="154"/>
      <c r="Q343" s="154"/>
      <c r="R343" s="154"/>
      <c r="S343" s="154"/>
      <c r="T343" s="155"/>
      <c r="AT343" s="10" t="s">
        <v>158</v>
      </c>
      <c r="AU343" s="10" t="s">
        <v>80</v>
      </c>
    </row>
    <row r="344" spans="2:12" s="10" customFormat="1" ht="7.5" customHeight="1">
      <c r="B344" s="38"/>
      <c r="C344" s="39"/>
      <c r="D344" s="39"/>
      <c r="E344" s="39"/>
      <c r="F344" s="39"/>
      <c r="G344" s="39"/>
      <c r="H344" s="39"/>
      <c r="I344" s="39"/>
      <c r="J344" s="39"/>
      <c r="K344" s="39"/>
      <c r="L344" s="24"/>
    </row>
    <row r="345" s="8" customFormat="1" ht="14.25" customHeight="1"/>
  </sheetData>
  <sheetProtection password="DBBB" sheet="1"/>
  <autoFilter ref="C95:K95"/>
  <mergeCells count="12">
    <mergeCell ref="E47:H47"/>
    <mergeCell ref="E49:H49"/>
    <mergeCell ref="E51:H51"/>
    <mergeCell ref="E84:H84"/>
    <mergeCell ref="E86:H86"/>
    <mergeCell ref="E88:H88"/>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5"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07"/>
  <sheetViews>
    <sheetView showGridLines="0" workbookViewId="0" topLeftCell="A1">
      <pane ySplit="1" topLeftCell="A190" activePane="bottomLeft" state="frozen"/>
      <selection pane="bottomLeft" activeCell="F203" sqref="F203"/>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101</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728</v>
      </c>
      <c r="F9" s="268"/>
      <c r="G9" s="268"/>
      <c r="H9" s="268"/>
      <c r="K9" s="91"/>
    </row>
    <row r="10" spans="2:11" s="10" customFormat="1" ht="15.75" customHeight="1">
      <c r="B10" s="24"/>
      <c r="D10" s="22" t="s">
        <v>108</v>
      </c>
      <c r="K10" s="27"/>
    </row>
    <row r="11" spans="2:11" s="10" customFormat="1" ht="37.5" customHeight="1">
      <c r="B11" s="24"/>
      <c r="E11" s="248" t="s">
        <v>729</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ROUND($J$99,2)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ROUND(SUM($BE$99:$BE$206),2)</f>
        <v>0</v>
      </c>
      <c r="I32" s="95">
        <v>0.21</v>
      </c>
      <c r="J32" s="94">
        <f>ROUND(SUM($BE$99:$BE$206)*$I$32,2)</f>
        <v>0</v>
      </c>
      <c r="K32" s="27"/>
    </row>
    <row r="33" spans="2:11" s="10" customFormat="1" ht="15" customHeight="1">
      <c r="B33" s="24"/>
      <c r="E33" s="30" t="s">
        <v>44</v>
      </c>
      <c r="F33" s="94">
        <f>ROUND(SUM($BF$99:$BF$206),2)</f>
        <v>0</v>
      </c>
      <c r="I33" s="95">
        <v>0.15</v>
      </c>
      <c r="J33" s="94">
        <f>ROUND(SUM($BF$99:$BF$206)*$I$33,2)</f>
        <v>0</v>
      </c>
      <c r="K33" s="27"/>
    </row>
    <row r="34" spans="2:11" s="10" customFormat="1" ht="15" customHeight="1" hidden="1">
      <c r="B34" s="24"/>
      <c r="E34" s="30" t="s">
        <v>45</v>
      </c>
      <c r="F34" s="94">
        <f>ROUND(SUM($BG$99:$BG$206),2)</f>
        <v>0</v>
      </c>
      <c r="I34" s="95">
        <v>0.21</v>
      </c>
      <c r="J34" s="94">
        <v>0</v>
      </c>
      <c r="K34" s="27"/>
    </row>
    <row r="35" spans="2:11" s="10" customFormat="1" ht="15" customHeight="1" hidden="1">
      <c r="B35" s="24"/>
      <c r="E35" s="30" t="s">
        <v>46</v>
      </c>
      <c r="F35" s="94">
        <f>ROUND(SUM($BH$99:$BH$206),2)</f>
        <v>0</v>
      </c>
      <c r="I35" s="95">
        <v>0.15</v>
      </c>
      <c r="J35" s="94">
        <v>0</v>
      </c>
      <c r="K35" s="27"/>
    </row>
    <row r="36" spans="2:11" s="10" customFormat="1" ht="15" customHeight="1" hidden="1">
      <c r="B36" s="24"/>
      <c r="E36" s="30" t="s">
        <v>47</v>
      </c>
      <c r="F36" s="94">
        <f>ROUND(SUM($BI$99:$BI$206),2)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728</v>
      </c>
      <c r="F49" s="249"/>
      <c r="G49" s="249"/>
      <c r="H49" s="249"/>
      <c r="K49" s="27"/>
    </row>
    <row r="50" spans="2:11" s="10" customFormat="1" ht="15" customHeight="1">
      <c r="B50" s="24"/>
      <c r="C50" s="22" t="s">
        <v>108</v>
      </c>
      <c r="K50" s="27"/>
    </row>
    <row r="51" spans="2:11" s="10" customFormat="1" ht="19.5" customHeight="1">
      <c r="B51" s="24"/>
      <c r="E51" s="248" t="str">
        <f>$E$11</f>
        <v>3a - zeměpis út</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ROUND($J$99,2)</f>
        <v>0</v>
      </c>
      <c r="K60" s="27"/>
      <c r="AU60" s="10" t="s">
        <v>114</v>
      </c>
    </row>
    <row r="61" spans="2:11" s="65" customFormat="1" ht="25.5" customHeight="1">
      <c r="B61" s="101"/>
      <c r="D61" s="102" t="s">
        <v>115</v>
      </c>
      <c r="E61" s="102"/>
      <c r="F61" s="102"/>
      <c r="G61" s="102"/>
      <c r="H61" s="102"/>
      <c r="I61" s="102"/>
      <c r="J61" s="103">
        <f>ROUND($J$100,2)</f>
        <v>0</v>
      </c>
      <c r="K61" s="104"/>
    </row>
    <row r="62" spans="2:11" s="82" customFormat="1" ht="21" customHeight="1">
      <c r="B62" s="105"/>
      <c r="D62" s="106" t="s">
        <v>116</v>
      </c>
      <c r="E62" s="106"/>
      <c r="F62" s="106"/>
      <c r="G62" s="106"/>
      <c r="H62" s="106"/>
      <c r="I62" s="106"/>
      <c r="J62" s="107">
        <f>ROUND($J$101,2)</f>
        <v>0</v>
      </c>
      <c r="K62" s="108"/>
    </row>
    <row r="63" spans="2:11" s="82" customFormat="1" ht="21" customHeight="1">
      <c r="B63" s="105"/>
      <c r="D63" s="106" t="s">
        <v>117</v>
      </c>
      <c r="E63" s="106"/>
      <c r="F63" s="106"/>
      <c r="G63" s="106"/>
      <c r="H63" s="106"/>
      <c r="I63" s="106"/>
      <c r="J63" s="107">
        <f>ROUND($J$106,2)</f>
        <v>0</v>
      </c>
      <c r="K63" s="108"/>
    </row>
    <row r="64" spans="2:11" s="82" customFormat="1" ht="21" customHeight="1">
      <c r="B64" s="105"/>
      <c r="D64" s="106" t="s">
        <v>118</v>
      </c>
      <c r="E64" s="106"/>
      <c r="F64" s="106"/>
      <c r="G64" s="106"/>
      <c r="H64" s="106"/>
      <c r="I64" s="106"/>
      <c r="J64" s="107">
        <f>ROUND($J$113,2)</f>
        <v>0</v>
      </c>
      <c r="K64" s="108"/>
    </row>
    <row r="65" spans="2:11" s="82" customFormat="1" ht="21" customHeight="1">
      <c r="B65" s="105"/>
      <c r="D65" s="106" t="s">
        <v>119</v>
      </c>
      <c r="E65" s="106"/>
      <c r="F65" s="106"/>
      <c r="G65" s="106"/>
      <c r="H65" s="106"/>
      <c r="I65" s="106"/>
      <c r="J65" s="107">
        <f>ROUND($J$118,2)</f>
        <v>0</v>
      </c>
      <c r="K65" s="108"/>
    </row>
    <row r="66" spans="2:11" s="82" customFormat="1" ht="21" customHeight="1">
      <c r="B66" s="105"/>
      <c r="D66" s="106" t="s">
        <v>120</v>
      </c>
      <c r="E66" s="106"/>
      <c r="F66" s="106"/>
      <c r="G66" s="106"/>
      <c r="H66" s="106"/>
      <c r="I66" s="106"/>
      <c r="J66" s="107">
        <f>ROUND($J$129,2)</f>
        <v>0</v>
      </c>
      <c r="K66" s="108"/>
    </row>
    <row r="67" spans="2:11" s="65" customFormat="1" ht="25.5" customHeight="1">
      <c r="B67" s="101"/>
      <c r="D67" s="102" t="s">
        <v>121</v>
      </c>
      <c r="E67" s="102"/>
      <c r="F67" s="102"/>
      <c r="G67" s="102"/>
      <c r="H67" s="102"/>
      <c r="I67" s="102"/>
      <c r="J67" s="103">
        <f>ROUND($J$132,2)</f>
        <v>0</v>
      </c>
      <c r="K67" s="104"/>
    </row>
    <row r="68" spans="2:11" s="82" customFormat="1" ht="21" customHeight="1">
      <c r="B68" s="105"/>
      <c r="D68" s="106" t="s">
        <v>122</v>
      </c>
      <c r="E68" s="106"/>
      <c r="F68" s="106"/>
      <c r="G68" s="106"/>
      <c r="H68" s="106"/>
      <c r="I68" s="106"/>
      <c r="J68" s="107">
        <f>ROUND($J$133,2)</f>
        <v>0</v>
      </c>
      <c r="K68" s="108"/>
    </row>
    <row r="69" spans="2:11" s="82" customFormat="1" ht="21" customHeight="1">
      <c r="B69" s="105"/>
      <c r="D69" s="106" t="s">
        <v>123</v>
      </c>
      <c r="E69" s="106"/>
      <c r="F69" s="106"/>
      <c r="G69" s="106"/>
      <c r="H69" s="106"/>
      <c r="I69" s="106"/>
      <c r="J69" s="107">
        <f>ROUND($J$138,2)</f>
        <v>0</v>
      </c>
      <c r="K69" s="108"/>
    </row>
    <row r="70" spans="2:11" s="82" customFormat="1" ht="21" customHeight="1">
      <c r="B70" s="105"/>
      <c r="D70" s="106" t="s">
        <v>124</v>
      </c>
      <c r="E70" s="106"/>
      <c r="F70" s="106"/>
      <c r="G70" s="106"/>
      <c r="H70" s="106"/>
      <c r="I70" s="106"/>
      <c r="J70" s="107">
        <f>ROUND($J$149,2)</f>
        <v>0</v>
      </c>
      <c r="K70" s="108"/>
    </row>
    <row r="71" spans="2:11" s="82" customFormat="1" ht="21" customHeight="1">
      <c r="B71" s="105"/>
      <c r="D71" s="106" t="s">
        <v>125</v>
      </c>
      <c r="E71" s="106"/>
      <c r="F71" s="106"/>
      <c r="G71" s="106"/>
      <c r="H71" s="106"/>
      <c r="I71" s="106"/>
      <c r="J71" s="107">
        <f>ROUND($J$182,2)</f>
        <v>0</v>
      </c>
      <c r="K71" s="108"/>
    </row>
    <row r="72" spans="2:11" s="82" customFormat="1" ht="21" customHeight="1">
      <c r="B72" s="105"/>
      <c r="D72" s="106" t="s">
        <v>126</v>
      </c>
      <c r="E72" s="106"/>
      <c r="F72" s="106"/>
      <c r="G72" s="106"/>
      <c r="H72" s="106"/>
      <c r="I72" s="106"/>
      <c r="J72" s="107">
        <f>ROUND($J$187,2)</f>
        <v>0</v>
      </c>
      <c r="K72" s="108"/>
    </row>
    <row r="73" spans="2:11" s="82" customFormat="1" ht="21" customHeight="1">
      <c r="B73" s="105"/>
      <c r="D73" s="106" t="s">
        <v>127</v>
      </c>
      <c r="E73" s="106"/>
      <c r="F73" s="106"/>
      <c r="G73" s="106"/>
      <c r="H73" s="106"/>
      <c r="I73" s="106"/>
      <c r="J73" s="107">
        <f>ROUND($J$196,2)</f>
        <v>0</v>
      </c>
      <c r="K73" s="108"/>
    </row>
    <row r="74" spans="2:11" s="65" customFormat="1" ht="25.5" customHeight="1">
      <c r="B74" s="101"/>
      <c r="D74" s="102" t="s">
        <v>128</v>
      </c>
      <c r="E74" s="102"/>
      <c r="F74" s="102"/>
      <c r="G74" s="102"/>
      <c r="H74" s="102"/>
      <c r="I74" s="102"/>
      <c r="J74" s="103">
        <f>ROUND($J$199,2)</f>
        <v>0</v>
      </c>
      <c r="K74" s="104"/>
    </row>
    <row r="75" spans="2:11" s="82" customFormat="1" ht="21" customHeight="1">
      <c r="B75" s="105"/>
      <c r="D75" s="106" t="s">
        <v>129</v>
      </c>
      <c r="E75" s="106"/>
      <c r="F75" s="106"/>
      <c r="G75" s="106"/>
      <c r="H75" s="106"/>
      <c r="I75" s="106"/>
      <c r="J75" s="107">
        <f>ROUND($J$200,2)</f>
        <v>0</v>
      </c>
      <c r="K75" s="108"/>
    </row>
    <row r="76" spans="2:11" s="65" customFormat="1" ht="25.5" customHeight="1">
      <c r="B76" s="101"/>
      <c r="D76" s="102" t="s">
        <v>130</v>
      </c>
      <c r="E76" s="102"/>
      <c r="F76" s="102"/>
      <c r="G76" s="102"/>
      <c r="H76" s="102"/>
      <c r="I76" s="102"/>
      <c r="J76" s="103">
        <f>ROUND($J$203,2)</f>
        <v>0</v>
      </c>
      <c r="K76" s="104"/>
    </row>
    <row r="77" spans="2:11" s="82" customFormat="1" ht="21" customHeight="1">
      <c r="B77" s="105"/>
      <c r="D77" s="106" t="s">
        <v>131</v>
      </c>
      <c r="E77" s="106"/>
      <c r="F77" s="106"/>
      <c r="G77" s="106"/>
      <c r="H77" s="106"/>
      <c r="I77" s="106"/>
      <c r="J77" s="107">
        <f>ROUND($J$204,2)</f>
        <v>0</v>
      </c>
      <c r="K77" s="108"/>
    </row>
    <row r="78" spans="2:11" s="10" customFormat="1" ht="22.5" customHeight="1">
      <c r="B78" s="24"/>
      <c r="K78" s="27"/>
    </row>
    <row r="79" spans="2:11" s="10" customFormat="1" ht="7.5" customHeight="1">
      <c r="B79" s="38"/>
      <c r="C79" s="39"/>
      <c r="D79" s="39"/>
      <c r="E79" s="39"/>
      <c r="F79" s="39"/>
      <c r="G79" s="39"/>
      <c r="H79" s="39"/>
      <c r="I79" s="39"/>
      <c r="J79" s="39"/>
      <c r="K79" s="40"/>
    </row>
    <row r="83" spans="2:12" s="10" customFormat="1" ht="7.5" customHeight="1">
      <c r="B83" s="41"/>
      <c r="C83" s="42"/>
      <c r="D83" s="42"/>
      <c r="E83" s="42"/>
      <c r="F83" s="42"/>
      <c r="G83" s="42"/>
      <c r="H83" s="42"/>
      <c r="I83" s="42"/>
      <c r="J83" s="42"/>
      <c r="K83" s="42"/>
      <c r="L83" s="24"/>
    </row>
    <row r="84" spans="2:12" s="10" customFormat="1" ht="37.5" customHeight="1">
      <c r="B84" s="24"/>
      <c r="C84" s="15" t="s">
        <v>132</v>
      </c>
      <c r="L84" s="24"/>
    </row>
    <row r="85" spans="2:12" s="10" customFormat="1" ht="7.5" customHeight="1">
      <c r="B85" s="24"/>
      <c r="L85" s="24"/>
    </row>
    <row r="86" spans="2:12" s="10" customFormat="1" ht="15" customHeight="1">
      <c r="B86" s="24"/>
      <c r="C86" s="22" t="s">
        <v>17</v>
      </c>
      <c r="L86" s="24"/>
    </row>
    <row r="87" spans="2:12" s="10" customFormat="1" ht="16.5" customHeight="1">
      <c r="B87" s="24"/>
      <c r="E87" s="267" t="str">
        <f>$E$7</f>
        <v>ZŠ Březová, Děčín_3_Stavební</v>
      </c>
      <c r="F87" s="249"/>
      <c r="G87" s="249"/>
      <c r="H87" s="249"/>
      <c r="L87" s="24"/>
    </row>
    <row r="88" spans="2:12" s="8" customFormat="1" ht="15.75" customHeight="1">
      <c r="B88" s="14"/>
      <c r="C88" s="22" t="s">
        <v>106</v>
      </c>
      <c r="L88" s="14"/>
    </row>
    <row r="89" spans="2:12" s="10" customFormat="1" ht="16.5" customHeight="1">
      <c r="B89" s="24"/>
      <c r="E89" s="267" t="s">
        <v>728</v>
      </c>
      <c r="F89" s="249"/>
      <c r="G89" s="249"/>
      <c r="H89" s="249"/>
      <c r="L89" s="24"/>
    </row>
    <row r="90" spans="2:12" s="10" customFormat="1" ht="15" customHeight="1">
      <c r="B90" s="24"/>
      <c r="C90" s="22" t="s">
        <v>108</v>
      </c>
      <c r="L90" s="24"/>
    </row>
    <row r="91" spans="2:12" s="10" customFormat="1" ht="19.5" customHeight="1">
      <c r="B91" s="24"/>
      <c r="E91" s="248" t="str">
        <f>$E$11</f>
        <v>3a - zeměpis út</v>
      </c>
      <c r="F91" s="249"/>
      <c r="G91" s="249"/>
      <c r="H91" s="249"/>
      <c r="L91" s="24"/>
    </row>
    <row r="92" spans="2:12" s="10" customFormat="1" ht="7.5" customHeight="1">
      <c r="B92" s="24"/>
      <c r="L92" s="24"/>
    </row>
    <row r="93" spans="2:12" s="10" customFormat="1" ht="18.75" customHeight="1">
      <c r="B93" s="24"/>
      <c r="C93" s="22" t="s">
        <v>23</v>
      </c>
      <c r="F93" s="20" t="str">
        <f>$F$14</f>
        <v>Děčín</v>
      </c>
      <c r="I93" s="22" t="s">
        <v>25</v>
      </c>
      <c r="J93" s="47" t="str">
        <f>IF($J$14="","",$J$14)</f>
        <v>27.01.2020</v>
      </c>
      <c r="L93" s="24"/>
    </row>
    <row r="94" spans="2:12" s="10" customFormat="1" ht="7.5" customHeight="1">
      <c r="B94" s="24"/>
      <c r="L94" s="24"/>
    </row>
    <row r="95" spans="2:12" s="10" customFormat="1" ht="15.75" customHeight="1">
      <c r="B95" s="24"/>
      <c r="C95" s="22" t="s">
        <v>29</v>
      </c>
      <c r="F95" s="20" t="str">
        <f>$E$17</f>
        <v xml:space="preserve"> </v>
      </c>
      <c r="I95" s="22" t="s">
        <v>35</v>
      </c>
      <c r="J95" s="20" t="str">
        <f>$E$23</f>
        <v xml:space="preserve"> </v>
      </c>
      <c r="L95" s="24"/>
    </row>
    <row r="96" spans="2:12" s="10" customFormat="1" ht="15" customHeight="1">
      <c r="B96" s="24"/>
      <c r="C96" s="22" t="s">
        <v>33</v>
      </c>
      <c r="F96" s="20" t="str">
        <f>IF($E$20="","",$E$20)</f>
        <v/>
      </c>
      <c r="L96" s="24"/>
    </row>
    <row r="97" spans="2:12" s="10" customFormat="1" ht="11.25" customHeight="1">
      <c r="B97" s="24"/>
      <c r="L97" s="24"/>
    </row>
    <row r="98" spans="2:20" s="113" customFormat="1" ht="30" customHeight="1">
      <c r="B98" s="109"/>
      <c r="C98" s="110" t="s">
        <v>133</v>
      </c>
      <c r="D98" s="111" t="s">
        <v>57</v>
      </c>
      <c r="E98" s="111" t="s">
        <v>53</v>
      </c>
      <c r="F98" s="111" t="s">
        <v>134</v>
      </c>
      <c r="G98" s="111" t="s">
        <v>135</v>
      </c>
      <c r="H98" s="111" t="s">
        <v>136</v>
      </c>
      <c r="I98" s="111" t="s">
        <v>137</v>
      </c>
      <c r="J98" s="111" t="s">
        <v>138</v>
      </c>
      <c r="K98" s="112" t="s">
        <v>139</v>
      </c>
      <c r="L98" s="109"/>
      <c r="M98" s="53" t="s">
        <v>140</v>
      </c>
      <c r="N98" s="54" t="s">
        <v>42</v>
      </c>
      <c r="O98" s="54" t="s">
        <v>141</v>
      </c>
      <c r="P98" s="54" t="s">
        <v>142</v>
      </c>
      <c r="Q98" s="54" t="s">
        <v>143</v>
      </c>
      <c r="R98" s="54" t="s">
        <v>144</v>
      </c>
      <c r="S98" s="54" t="s">
        <v>145</v>
      </c>
      <c r="T98" s="55" t="s">
        <v>146</v>
      </c>
    </row>
    <row r="99" spans="2:63" s="10" customFormat="1" ht="30" customHeight="1">
      <c r="B99" s="24"/>
      <c r="C99" s="58" t="s">
        <v>113</v>
      </c>
      <c r="J99" s="114">
        <f>$BK$99</f>
        <v>0</v>
      </c>
      <c r="L99" s="24"/>
      <c r="M99" s="57"/>
      <c r="N99" s="48"/>
      <c r="O99" s="48"/>
      <c r="P99" s="115">
        <f>$P$100+$P$132+$P$199+$P$203</f>
        <v>0</v>
      </c>
      <c r="Q99" s="48"/>
      <c r="R99" s="115">
        <f>$R$100+$R$132+$R$199+$R$203</f>
        <v>0</v>
      </c>
      <c r="S99" s="48"/>
      <c r="T99" s="116">
        <f>$T$100+$T$132+$T$199+$T$203</f>
        <v>0</v>
      </c>
      <c r="AT99" s="10" t="s">
        <v>71</v>
      </c>
      <c r="AU99" s="10" t="s">
        <v>114</v>
      </c>
      <c r="BK99" s="117">
        <f>$BK$100+$BK$132+$BK$199+$BK$203</f>
        <v>0</v>
      </c>
    </row>
    <row r="100" spans="2:63" s="119" customFormat="1" ht="37.5" customHeight="1">
      <c r="B100" s="118"/>
      <c r="D100" s="120" t="s">
        <v>71</v>
      </c>
      <c r="E100" s="121" t="s">
        <v>147</v>
      </c>
      <c r="F100" s="121" t="s">
        <v>148</v>
      </c>
      <c r="J100" s="122">
        <f>$BK$100</f>
        <v>0</v>
      </c>
      <c r="L100" s="118"/>
      <c r="M100" s="123"/>
      <c r="P100" s="124">
        <f>$P$101+$P$106+$P$113+$P$118+$P$129</f>
        <v>0</v>
      </c>
      <c r="R100" s="124">
        <f>$R$101+$R$106+$R$113+$R$118+$R$129</f>
        <v>0</v>
      </c>
      <c r="T100" s="125">
        <f>$T$101+$T$106+$T$113+$T$118+$T$129</f>
        <v>0</v>
      </c>
      <c r="AR100" s="120" t="s">
        <v>22</v>
      </c>
      <c r="AT100" s="120" t="s">
        <v>71</v>
      </c>
      <c r="AU100" s="120" t="s">
        <v>72</v>
      </c>
      <c r="AY100" s="120" t="s">
        <v>149</v>
      </c>
      <c r="BK100" s="126">
        <f>$BK$101+$BK$106+$BK$113+$BK$118+$BK$129</f>
        <v>0</v>
      </c>
    </row>
    <row r="101" spans="2:63" s="119" customFormat="1" ht="21" customHeight="1">
      <c r="B101" s="118"/>
      <c r="D101" s="120" t="s">
        <v>71</v>
      </c>
      <c r="E101" s="127" t="s">
        <v>150</v>
      </c>
      <c r="F101" s="127" t="s">
        <v>151</v>
      </c>
      <c r="J101" s="128">
        <f>$BK$101</f>
        <v>0</v>
      </c>
      <c r="L101" s="118"/>
      <c r="M101" s="123"/>
      <c r="P101" s="124">
        <f>SUM($P$102:$P$105)</f>
        <v>0</v>
      </c>
      <c r="R101" s="124">
        <f>SUM($R$102:$R$105)</f>
        <v>0</v>
      </c>
      <c r="T101" s="125">
        <f>SUM($T$102:$T$105)</f>
        <v>0</v>
      </c>
      <c r="AR101" s="120" t="s">
        <v>22</v>
      </c>
      <c r="AT101" s="120" t="s">
        <v>71</v>
      </c>
      <c r="AU101" s="120" t="s">
        <v>22</v>
      </c>
      <c r="AY101" s="120" t="s">
        <v>149</v>
      </c>
      <c r="BK101" s="126">
        <f>SUM($BK$102:$BK$105)</f>
        <v>0</v>
      </c>
    </row>
    <row r="102" spans="2:65" s="10" customFormat="1" ht="15.75" customHeight="1">
      <c r="B102" s="24"/>
      <c r="C102" s="129" t="s">
        <v>22</v>
      </c>
      <c r="D102" s="129" t="s">
        <v>153</v>
      </c>
      <c r="E102" s="130" t="s">
        <v>154</v>
      </c>
      <c r="F102" s="131" t="s">
        <v>155</v>
      </c>
      <c r="G102" s="132" t="s">
        <v>156</v>
      </c>
      <c r="H102" s="133">
        <v>1.6</v>
      </c>
      <c r="I102" s="156"/>
      <c r="J102" s="134">
        <f>ROUND($I$102*$H$102,2)</f>
        <v>0</v>
      </c>
      <c r="K102" s="131"/>
      <c r="L102" s="24"/>
      <c r="M102" s="135"/>
      <c r="N102" s="136" t="s">
        <v>43</v>
      </c>
      <c r="Q102" s="137">
        <v>0</v>
      </c>
      <c r="R102" s="137">
        <f>$Q$102*$H$102</f>
        <v>0</v>
      </c>
      <c r="S102" s="137">
        <v>0</v>
      </c>
      <c r="T102" s="138">
        <f>$S$102*$H$102</f>
        <v>0</v>
      </c>
      <c r="AR102" s="89" t="s">
        <v>157</v>
      </c>
      <c r="AT102" s="89" t="s">
        <v>153</v>
      </c>
      <c r="AU102" s="89" t="s">
        <v>80</v>
      </c>
      <c r="AY102" s="10" t="s">
        <v>149</v>
      </c>
      <c r="BE102" s="139">
        <f>IF($N$102="základní",$J$102,0)</f>
        <v>0</v>
      </c>
      <c r="BF102" s="139">
        <f>IF($N$102="snížená",$J$102,0)</f>
        <v>0</v>
      </c>
      <c r="BG102" s="139">
        <f>IF($N$102="zákl. přenesená",$J$102,0)</f>
        <v>0</v>
      </c>
      <c r="BH102" s="139">
        <f>IF($N$102="sníž. přenesená",$J$102,0)</f>
        <v>0</v>
      </c>
      <c r="BI102" s="139">
        <f>IF($N$102="nulová",$J$102,0)</f>
        <v>0</v>
      </c>
      <c r="BJ102" s="89" t="s">
        <v>22</v>
      </c>
      <c r="BK102" s="139">
        <f>ROUND($I$102*$H$102,2)</f>
        <v>0</v>
      </c>
      <c r="BL102" s="89" t="s">
        <v>157</v>
      </c>
      <c r="BM102" s="89" t="s">
        <v>22</v>
      </c>
    </row>
    <row r="103" spans="2:47" s="10" customFormat="1" ht="16.5" customHeight="1">
      <c r="B103" s="24"/>
      <c r="D103" s="140" t="s">
        <v>158</v>
      </c>
      <c r="F103" s="141" t="s">
        <v>155</v>
      </c>
      <c r="L103" s="24"/>
      <c r="M103" s="50"/>
      <c r="T103" s="51"/>
      <c r="AT103" s="10" t="s">
        <v>158</v>
      </c>
      <c r="AU103" s="10" t="s">
        <v>80</v>
      </c>
    </row>
    <row r="104" spans="2:65" s="10" customFormat="1" ht="15.75" customHeight="1">
      <c r="B104" s="24"/>
      <c r="C104" s="129" t="s">
        <v>80</v>
      </c>
      <c r="D104" s="129" t="s">
        <v>153</v>
      </c>
      <c r="E104" s="130" t="s">
        <v>730</v>
      </c>
      <c r="F104" s="131" t="s">
        <v>731</v>
      </c>
      <c r="G104" s="132" t="s">
        <v>156</v>
      </c>
      <c r="H104" s="133">
        <v>1.881</v>
      </c>
      <c r="I104" s="156"/>
      <c r="J104" s="134">
        <f>ROUND($I$104*$H$104,2)</f>
        <v>0</v>
      </c>
      <c r="K104" s="131"/>
      <c r="L104" s="24"/>
      <c r="M104" s="135"/>
      <c r="N104" s="136" t="s">
        <v>43</v>
      </c>
      <c r="Q104" s="137">
        <v>0</v>
      </c>
      <c r="R104" s="137">
        <f>$Q$104*$H$104</f>
        <v>0</v>
      </c>
      <c r="S104" s="137">
        <v>0</v>
      </c>
      <c r="T104" s="138">
        <f>$S$104*$H$104</f>
        <v>0</v>
      </c>
      <c r="AR104" s="89" t="s">
        <v>157</v>
      </c>
      <c r="AT104" s="89" t="s">
        <v>153</v>
      </c>
      <c r="AU104" s="89" t="s">
        <v>80</v>
      </c>
      <c r="AY104" s="10" t="s">
        <v>149</v>
      </c>
      <c r="BE104" s="139">
        <f>IF($N$104="základní",$J$104,0)</f>
        <v>0</v>
      </c>
      <c r="BF104" s="139">
        <f>IF($N$104="snížená",$J$104,0)</f>
        <v>0</v>
      </c>
      <c r="BG104" s="139">
        <f>IF($N$104="zákl. přenesená",$J$104,0)</f>
        <v>0</v>
      </c>
      <c r="BH104" s="139">
        <f>IF($N$104="sníž. přenesená",$J$104,0)</f>
        <v>0</v>
      </c>
      <c r="BI104" s="139">
        <f>IF($N$104="nulová",$J$104,0)</f>
        <v>0</v>
      </c>
      <c r="BJ104" s="89" t="s">
        <v>22</v>
      </c>
      <c r="BK104" s="139">
        <f>ROUND($I$104*$H$104,2)</f>
        <v>0</v>
      </c>
      <c r="BL104" s="89" t="s">
        <v>157</v>
      </c>
      <c r="BM104" s="89" t="s">
        <v>80</v>
      </c>
    </row>
    <row r="105" spans="2:47" s="10" customFormat="1" ht="16.5" customHeight="1">
      <c r="B105" s="24"/>
      <c r="D105" s="140" t="s">
        <v>158</v>
      </c>
      <c r="F105" s="141" t="s">
        <v>731</v>
      </c>
      <c r="L105" s="24"/>
      <c r="M105" s="50"/>
      <c r="T105" s="51"/>
      <c r="AT105" s="10" t="s">
        <v>158</v>
      </c>
      <c r="AU105" s="10" t="s">
        <v>80</v>
      </c>
    </row>
    <row r="106" spans="2:63" s="119" customFormat="1" ht="30.75" customHeight="1">
      <c r="B106" s="118"/>
      <c r="D106" s="120" t="s">
        <v>71</v>
      </c>
      <c r="E106" s="127" t="s">
        <v>159</v>
      </c>
      <c r="F106" s="127" t="s">
        <v>160</v>
      </c>
      <c r="J106" s="128">
        <f>$BK$106</f>
        <v>0</v>
      </c>
      <c r="L106" s="118"/>
      <c r="M106" s="123"/>
      <c r="P106" s="124">
        <f>SUM($P$107:$P$112)</f>
        <v>0</v>
      </c>
      <c r="R106" s="124">
        <f>SUM($R$107:$R$112)</f>
        <v>0</v>
      </c>
      <c r="T106" s="125">
        <f>SUM($T$107:$T$112)</f>
        <v>0</v>
      </c>
      <c r="AR106" s="120" t="s">
        <v>22</v>
      </c>
      <c r="AT106" s="120" t="s">
        <v>71</v>
      </c>
      <c r="AU106" s="120" t="s">
        <v>22</v>
      </c>
      <c r="AY106" s="120" t="s">
        <v>149</v>
      </c>
      <c r="BK106" s="126">
        <f>SUM($BK$107:$BK$112)</f>
        <v>0</v>
      </c>
    </row>
    <row r="107" spans="2:65" s="10" customFormat="1" ht="15.75" customHeight="1">
      <c r="B107" s="24"/>
      <c r="C107" s="129" t="s">
        <v>150</v>
      </c>
      <c r="D107" s="129" t="s">
        <v>153</v>
      </c>
      <c r="E107" s="130" t="s">
        <v>732</v>
      </c>
      <c r="F107" s="131" t="s">
        <v>733</v>
      </c>
      <c r="G107" s="132" t="s">
        <v>156</v>
      </c>
      <c r="H107" s="133">
        <v>6</v>
      </c>
      <c r="I107" s="156"/>
      <c r="J107" s="134">
        <f>ROUND($I$107*$H$107,2)</f>
        <v>0</v>
      </c>
      <c r="K107" s="131"/>
      <c r="L107" s="24"/>
      <c r="M107" s="135"/>
      <c r="N107" s="136" t="s">
        <v>43</v>
      </c>
      <c r="Q107" s="137">
        <v>0</v>
      </c>
      <c r="R107" s="137">
        <f>$Q$107*$H$107</f>
        <v>0</v>
      </c>
      <c r="S107" s="137">
        <v>0</v>
      </c>
      <c r="T107" s="138">
        <f>$S$107*$H$107</f>
        <v>0</v>
      </c>
      <c r="AR107" s="89" t="s">
        <v>157</v>
      </c>
      <c r="AT107" s="89" t="s">
        <v>153</v>
      </c>
      <c r="AU107" s="89" t="s">
        <v>80</v>
      </c>
      <c r="AY107" s="10" t="s">
        <v>149</v>
      </c>
      <c r="BE107" s="139">
        <f>IF($N$107="základní",$J$107,0)</f>
        <v>0</v>
      </c>
      <c r="BF107" s="139">
        <f>IF($N$107="snížená",$J$107,0)</f>
        <v>0</v>
      </c>
      <c r="BG107" s="139">
        <f>IF($N$107="zákl. přenesená",$J$107,0)</f>
        <v>0</v>
      </c>
      <c r="BH107" s="139">
        <f>IF($N$107="sníž. přenesená",$J$107,0)</f>
        <v>0</v>
      </c>
      <c r="BI107" s="139">
        <f>IF($N$107="nulová",$J$107,0)</f>
        <v>0</v>
      </c>
      <c r="BJ107" s="89" t="s">
        <v>22</v>
      </c>
      <c r="BK107" s="139">
        <f>ROUND($I$107*$H$107,2)</f>
        <v>0</v>
      </c>
      <c r="BL107" s="89" t="s">
        <v>157</v>
      </c>
      <c r="BM107" s="89" t="s">
        <v>150</v>
      </c>
    </row>
    <row r="108" spans="2:47" s="10" customFormat="1" ht="16.5" customHeight="1">
      <c r="B108" s="24"/>
      <c r="D108" s="140" t="s">
        <v>158</v>
      </c>
      <c r="F108" s="141" t="s">
        <v>733</v>
      </c>
      <c r="L108" s="24"/>
      <c r="M108" s="50"/>
      <c r="T108" s="51"/>
      <c r="AT108" s="10" t="s">
        <v>158</v>
      </c>
      <c r="AU108" s="10" t="s">
        <v>80</v>
      </c>
    </row>
    <row r="109" spans="2:65" s="10" customFormat="1" ht="15.75" customHeight="1">
      <c r="B109" s="24"/>
      <c r="C109" s="129" t="s">
        <v>157</v>
      </c>
      <c r="D109" s="129" t="s">
        <v>153</v>
      </c>
      <c r="E109" s="130" t="s">
        <v>162</v>
      </c>
      <c r="F109" s="131" t="s">
        <v>163</v>
      </c>
      <c r="G109" s="132" t="s">
        <v>156</v>
      </c>
      <c r="H109" s="133">
        <v>6</v>
      </c>
      <c r="I109" s="156"/>
      <c r="J109" s="134">
        <f>ROUND($I$109*$H$109,2)</f>
        <v>0</v>
      </c>
      <c r="K109" s="131"/>
      <c r="L109" s="24"/>
      <c r="M109" s="135"/>
      <c r="N109" s="136" t="s">
        <v>43</v>
      </c>
      <c r="Q109" s="137">
        <v>0</v>
      </c>
      <c r="R109" s="137">
        <f>$Q$109*$H$109</f>
        <v>0</v>
      </c>
      <c r="S109" s="137">
        <v>0</v>
      </c>
      <c r="T109" s="138">
        <f>$S$109*$H$109</f>
        <v>0</v>
      </c>
      <c r="AR109" s="89" t="s">
        <v>157</v>
      </c>
      <c r="AT109" s="89" t="s">
        <v>153</v>
      </c>
      <c r="AU109" s="89" t="s">
        <v>80</v>
      </c>
      <c r="AY109" s="10" t="s">
        <v>149</v>
      </c>
      <c r="BE109" s="139">
        <f>IF($N$109="základní",$J$109,0)</f>
        <v>0</v>
      </c>
      <c r="BF109" s="139">
        <f>IF($N$109="snížená",$J$109,0)</f>
        <v>0</v>
      </c>
      <c r="BG109" s="139">
        <f>IF($N$109="zákl. přenesená",$J$109,0)</f>
        <v>0</v>
      </c>
      <c r="BH109" s="139">
        <f>IF($N$109="sníž. přenesená",$J$109,0)</f>
        <v>0</v>
      </c>
      <c r="BI109" s="139">
        <f>IF($N$109="nulová",$J$109,0)</f>
        <v>0</v>
      </c>
      <c r="BJ109" s="89" t="s">
        <v>22</v>
      </c>
      <c r="BK109" s="139">
        <f>ROUND($I$109*$H$109,2)</f>
        <v>0</v>
      </c>
      <c r="BL109" s="89" t="s">
        <v>157</v>
      </c>
      <c r="BM109" s="89" t="s">
        <v>157</v>
      </c>
    </row>
    <row r="110" spans="2:47" s="10" customFormat="1" ht="16.5" customHeight="1">
      <c r="B110" s="24"/>
      <c r="D110" s="140" t="s">
        <v>158</v>
      </c>
      <c r="F110" s="141" t="s">
        <v>163</v>
      </c>
      <c r="L110" s="24"/>
      <c r="M110" s="50"/>
      <c r="T110" s="51"/>
      <c r="AT110" s="10" t="s">
        <v>158</v>
      </c>
      <c r="AU110" s="10" t="s">
        <v>80</v>
      </c>
    </row>
    <row r="111" spans="2:65" s="10" customFormat="1" ht="15.75" customHeight="1">
      <c r="B111" s="24"/>
      <c r="C111" s="129" t="s">
        <v>172</v>
      </c>
      <c r="D111" s="129" t="s">
        <v>153</v>
      </c>
      <c r="E111" s="130" t="s">
        <v>165</v>
      </c>
      <c r="F111" s="131" t="s">
        <v>166</v>
      </c>
      <c r="G111" s="132" t="s">
        <v>156</v>
      </c>
      <c r="H111" s="133">
        <v>30</v>
      </c>
      <c r="I111" s="156"/>
      <c r="J111" s="134">
        <f>ROUND($I$111*$H$111,2)</f>
        <v>0</v>
      </c>
      <c r="K111" s="131"/>
      <c r="L111" s="24"/>
      <c r="M111" s="135"/>
      <c r="N111" s="136" t="s">
        <v>43</v>
      </c>
      <c r="Q111" s="137">
        <v>0</v>
      </c>
      <c r="R111" s="137">
        <f>$Q$111*$H$111</f>
        <v>0</v>
      </c>
      <c r="S111" s="137">
        <v>0</v>
      </c>
      <c r="T111" s="138">
        <f>$S$111*$H$111</f>
        <v>0</v>
      </c>
      <c r="AR111" s="89" t="s">
        <v>157</v>
      </c>
      <c r="AT111" s="89" t="s">
        <v>153</v>
      </c>
      <c r="AU111" s="89" t="s">
        <v>80</v>
      </c>
      <c r="AY111" s="10" t="s">
        <v>149</v>
      </c>
      <c r="BE111" s="139">
        <f>IF($N$111="základní",$J$111,0)</f>
        <v>0</v>
      </c>
      <c r="BF111" s="139">
        <f>IF($N$111="snížená",$J$111,0)</f>
        <v>0</v>
      </c>
      <c r="BG111" s="139">
        <f>IF($N$111="zákl. přenesená",$J$111,0)</f>
        <v>0</v>
      </c>
      <c r="BH111" s="139">
        <f>IF($N$111="sníž. přenesená",$J$111,0)</f>
        <v>0</v>
      </c>
      <c r="BI111" s="139">
        <f>IF($N$111="nulová",$J$111,0)</f>
        <v>0</v>
      </c>
      <c r="BJ111" s="89" t="s">
        <v>22</v>
      </c>
      <c r="BK111" s="139">
        <f>ROUND($I$111*$H$111,2)</f>
        <v>0</v>
      </c>
      <c r="BL111" s="89" t="s">
        <v>157</v>
      </c>
      <c r="BM111" s="89" t="s">
        <v>172</v>
      </c>
    </row>
    <row r="112" spans="2:47" s="10" customFormat="1" ht="16.5" customHeight="1">
      <c r="B112" s="24"/>
      <c r="D112" s="140" t="s">
        <v>158</v>
      </c>
      <c r="F112" s="141" t="s">
        <v>166</v>
      </c>
      <c r="L112" s="24"/>
      <c r="M112" s="50"/>
      <c r="T112" s="51"/>
      <c r="AT112" s="10" t="s">
        <v>158</v>
      </c>
      <c r="AU112" s="10" t="s">
        <v>80</v>
      </c>
    </row>
    <row r="113" spans="2:63" s="119" customFormat="1" ht="30.75" customHeight="1">
      <c r="B113" s="118"/>
      <c r="D113" s="120" t="s">
        <v>71</v>
      </c>
      <c r="E113" s="127" t="s">
        <v>167</v>
      </c>
      <c r="F113" s="127" t="s">
        <v>168</v>
      </c>
      <c r="J113" s="128">
        <f>$BK$113</f>
        <v>0</v>
      </c>
      <c r="L113" s="118"/>
      <c r="M113" s="123"/>
      <c r="P113" s="124">
        <f>SUM($P$114:$P$117)</f>
        <v>0</v>
      </c>
      <c r="R113" s="124">
        <f>SUM($R$114:$R$117)</f>
        <v>0</v>
      </c>
      <c r="T113" s="125">
        <f>SUM($T$114:$T$117)</f>
        <v>0</v>
      </c>
      <c r="AR113" s="120" t="s">
        <v>22</v>
      </c>
      <c r="AT113" s="120" t="s">
        <v>71</v>
      </c>
      <c r="AU113" s="120" t="s">
        <v>22</v>
      </c>
      <c r="AY113" s="120" t="s">
        <v>149</v>
      </c>
      <c r="BK113" s="126">
        <f>SUM($BK$114:$BK$117)</f>
        <v>0</v>
      </c>
    </row>
    <row r="114" spans="2:65" s="10" customFormat="1" ht="15.75" customHeight="1">
      <c r="B114" s="24"/>
      <c r="C114" s="129" t="s">
        <v>159</v>
      </c>
      <c r="D114" s="129" t="s">
        <v>153</v>
      </c>
      <c r="E114" s="130" t="s">
        <v>170</v>
      </c>
      <c r="F114" s="131" t="s">
        <v>171</v>
      </c>
      <c r="G114" s="132" t="s">
        <v>156</v>
      </c>
      <c r="H114" s="133">
        <v>20</v>
      </c>
      <c r="I114" s="156"/>
      <c r="J114" s="134">
        <f>ROUND($I$114*$H$114,2)</f>
        <v>0</v>
      </c>
      <c r="K114" s="131"/>
      <c r="L114" s="24"/>
      <c r="M114" s="135"/>
      <c r="N114" s="136" t="s">
        <v>43</v>
      </c>
      <c r="Q114" s="137">
        <v>0</v>
      </c>
      <c r="R114" s="137">
        <f>$Q$114*$H$114</f>
        <v>0</v>
      </c>
      <c r="S114" s="137">
        <v>0</v>
      </c>
      <c r="T114" s="138">
        <f>$S$114*$H$114</f>
        <v>0</v>
      </c>
      <c r="AR114" s="89" t="s">
        <v>157</v>
      </c>
      <c r="AT114" s="89" t="s">
        <v>153</v>
      </c>
      <c r="AU114" s="89" t="s">
        <v>80</v>
      </c>
      <c r="AY114" s="10" t="s">
        <v>149</v>
      </c>
      <c r="BE114" s="139">
        <f>IF($N$114="základní",$J$114,0)</f>
        <v>0</v>
      </c>
      <c r="BF114" s="139">
        <f>IF($N$114="snížená",$J$114,0)</f>
        <v>0</v>
      </c>
      <c r="BG114" s="139">
        <f>IF($N$114="zákl. přenesená",$J$114,0)</f>
        <v>0</v>
      </c>
      <c r="BH114" s="139">
        <f>IF($N$114="sníž. přenesená",$J$114,0)</f>
        <v>0</v>
      </c>
      <c r="BI114" s="139">
        <f>IF($N$114="nulová",$J$114,0)</f>
        <v>0</v>
      </c>
      <c r="BJ114" s="89" t="s">
        <v>22</v>
      </c>
      <c r="BK114" s="139">
        <f>ROUND($I$114*$H$114,2)</f>
        <v>0</v>
      </c>
      <c r="BL114" s="89" t="s">
        <v>157</v>
      </c>
      <c r="BM114" s="89" t="s">
        <v>159</v>
      </c>
    </row>
    <row r="115" spans="2:47" s="10" customFormat="1" ht="16.5" customHeight="1">
      <c r="B115" s="24"/>
      <c r="D115" s="140" t="s">
        <v>158</v>
      </c>
      <c r="F115" s="141" t="s">
        <v>171</v>
      </c>
      <c r="L115" s="24"/>
      <c r="M115" s="50"/>
      <c r="T115" s="51"/>
      <c r="AT115" s="10" t="s">
        <v>158</v>
      </c>
      <c r="AU115" s="10" t="s">
        <v>80</v>
      </c>
    </row>
    <row r="116" spans="2:65" s="10" customFormat="1" ht="15.75" customHeight="1">
      <c r="B116" s="24"/>
      <c r="C116" s="129" t="s">
        <v>182</v>
      </c>
      <c r="D116" s="129" t="s">
        <v>153</v>
      </c>
      <c r="E116" s="130" t="s">
        <v>734</v>
      </c>
      <c r="F116" s="131" t="s">
        <v>735</v>
      </c>
      <c r="G116" s="132" t="s">
        <v>156</v>
      </c>
      <c r="H116" s="133">
        <v>1</v>
      </c>
      <c r="I116" s="156"/>
      <c r="J116" s="134">
        <f>ROUND($I$116*$H$116,2)</f>
        <v>0</v>
      </c>
      <c r="K116" s="131"/>
      <c r="L116" s="24"/>
      <c r="M116" s="135"/>
      <c r="N116" s="136" t="s">
        <v>43</v>
      </c>
      <c r="Q116" s="137">
        <v>0</v>
      </c>
      <c r="R116" s="137">
        <f>$Q$116*$H$116</f>
        <v>0</v>
      </c>
      <c r="S116" s="137">
        <v>0</v>
      </c>
      <c r="T116" s="138">
        <f>$S$116*$H$116</f>
        <v>0</v>
      </c>
      <c r="AR116" s="89" t="s">
        <v>157</v>
      </c>
      <c r="AT116" s="89" t="s">
        <v>153</v>
      </c>
      <c r="AU116" s="89" t="s">
        <v>80</v>
      </c>
      <c r="AY116" s="10" t="s">
        <v>149</v>
      </c>
      <c r="BE116" s="139">
        <f>IF($N$116="základní",$J$116,0)</f>
        <v>0</v>
      </c>
      <c r="BF116" s="139">
        <f>IF($N$116="snížená",$J$116,0)</f>
        <v>0</v>
      </c>
      <c r="BG116" s="139">
        <f>IF($N$116="zákl. přenesená",$J$116,0)</f>
        <v>0</v>
      </c>
      <c r="BH116" s="139">
        <f>IF($N$116="sníž. přenesená",$J$116,0)</f>
        <v>0</v>
      </c>
      <c r="BI116" s="139">
        <f>IF($N$116="nulová",$J$116,0)</f>
        <v>0</v>
      </c>
      <c r="BJ116" s="89" t="s">
        <v>22</v>
      </c>
      <c r="BK116" s="139">
        <f>ROUND($I$116*$H$116,2)</f>
        <v>0</v>
      </c>
      <c r="BL116" s="89" t="s">
        <v>157</v>
      </c>
      <c r="BM116" s="89" t="s">
        <v>182</v>
      </c>
    </row>
    <row r="117" spans="2:47" s="10" customFormat="1" ht="16.5" customHeight="1">
      <c r="B117" s="24"/>
      <c r="D117" s="140" t="s">
        <v>158</v>
      </c>
      <c r="F117" s="141" t="s">
        <v>735</v>
      </c>
      <c r="L117" s="24"/>
      <c r="M117" s="50"/>
      <c r="T117" s="51"/>
      <c r="AT117" s="10" t="s">
        <v>158</v>
      </c>
      <c r="AU117" s="10" t="s">
        <v>80</v>
      </c>
    </row>
    <row r="118" spans="2:63" s="119" customFormat="1" ht="30.75" customHeight="1">
      <c r="B118" s="118"/>
      <c r="D118" s="120" t="s">
        <v>71</v>
      </c>
      <c r="E118" s="127" t="s">
        <v>173</v>
      </c>
      <c r="F118" s="127" t="s">
        <v>174</v>
      </c>
      <c r="J118" s="128">
        <f>$BK$118</f>
        <v>0</v>
      </c>
      <c r="L118" s="118"/>
      <c r="M118" s="123"/>
      <c r="P118" s="124">
        <f>SUM($P$119:$P$128)</f>
        <v>0</v>
      </c>
      <c r="R118" s="124">
        <f>SUM($R$119:$R$128)</f>
        <v>0</v>
      </c>
      <c r="T118" s="125">
        <f>SUM($T$119:$T$128)</f>
        <v>0</v>
      </c>
      <c r="AR118" s="120" t="s">
        <v>22</v>
      </c>
      <c r="AT118" s="120" t="s">
        <v>71</v>
      </c>
      <c r="AU118" s="120" t="s">
        <v>22</v>
      </c>
      <c r="AY118" s="120" t="s">
        <v>149</v>
      </c>
      <c r="BK118" s="126">
        <f>SUM($BK$119:$BK$128)</f>
        <v>0</v>
      </c>
    </row>
    <row r="119" spans="2:65" s="10" customFormat="1" ht="15.75" customHeight="1">
      <c r="B119" s="24"/>
      <c r="C119" s="129" t="s">
        <v>164</v>
      </c>
      <c r="D119" s="129" t="s">
        <v>153</v>
      </c>
      <c r="E119" s="130" t="s">
        <v>176</v>
      </c>
      <c r="F119" s="131" t="s">
        <v>177</v>
      </c>
      <c r="G119" s="132" t="s">
        <v>178</v>
      </c>
      <c r="H119" s="133">
        <v>0.657</v>
      </c>
      <c r="I119" s="156"/>
      <c r="J119" s="134">
        <f>ROUND($I$119*$H$119,2)</f>
        <v>0</v>
      </c>
      <c r="K119" s="131"/>
      <c r="L119" s="24"/>
      <c r="M119" s="135"/>
      <c r="N119" s="136" t="s">
        <v>43</v>
      </c>
      <c r="Q119" s="137">
        <v>0</v>
      </c>
      <c r="R119" s="137">
        <f>$Q$119*$H$119</f>
        <v>0</v>
      </c>
      <c r="S119" s="137">
        <v>0</v>
      </c>
      <c r="T119" s="138">
        <f>$S$119*$H$119</f>
        <v>0</v>
      </c>
      <c r="AR119" s="89" t="s">
        <v>157</v>
      </c>
      <c r="AT119" s="89" t="s">
        <v>153</v>
      </c>
      <c r="AU119" s="89" t="s">
        <v>80</v>
      </c>
      <c r="AY119" s="10" t="s">
        <v>149</v>
      </c>
      <c r="BE119" s="139">
        <f>IF($N$119="základní",$J$119,0)</f>
        <v>0</v>
      </c>
      <c r="BF119" s="139">
        <f>IF($N$119="snížená",$J$119,0)</f>
        <v>0</v>
      </c>
      <c r="BG119" s="139">
        <f>IF($N$119="zákl. přenesená",$J$119,0)</f>
        <v>0</v>
      </c>
      <c r="BH119" s="139">
        <f>IF($N$119="sníž. přenesená",$J$119,0)</f>
        <v>0</v>
      </c>
      <c r="BI119" s="139">
        <f>IF($N$119="nulová",$J$119,0)</f>
        <v>0</v>
      </c>
      <c r="BJ119" s="89" t="s">
        <v>22</v>
      </c>
      <c r="BK119" s="139">
        <f>ROUND($I$119*$H$119,2)</f>
        <v>0</v>
      </c>
      <c r="BL119" s="89" t="s">
        <v>157</v>
      </c>
      <c r="BM119" s="89" t="s">
        <v>164</v>
      </c>
    </row>
    <row r="120" spans="2:47" s="10" customFormat="1" ht="16.5" customHeight="1">
      <c r="B120" s="24"/>
      <c r="D120" s="140" t="s">
        <v>158</v>
      </c>
      <c r="F120" s="141" t="s">
        <v>177</v>
      </c>
      <c r="L120" s="24"/>
      <c r="M120" s="50"/>
      <c r="T120" s="51"/>
      <c r="AT120" s="10" t="s">
        <v>158</v>
      </c>
      <c r="AU120" s="10" t="s">
        <v>80</v>
      </c>
    </row>
    <row r="121" spans="2:65" s="10" customFormat="1" ht="15.75" customHeight="1">
      <c r="B121" s="24"/>
      <c r="C121" s="129" t="s">
        <v>167</v>
      </c>
      <c r="D121" s="129" t="s">
        <v>153</v>
      </c>
      <c r="E121" s="130" t="s">
        <v>180</v>
      </c>
      <c r="F121" s="131" t="s">
        <v>181</v>
      </c>
      <c r="G121" s="132" t="s">
        <v>178</v>
      </c>
      <c r="H121" s="133">
        <v>0.657</v>
      </c>
      <c r="I121" s="156"/>
      <c r="J121" s="134">
        <f>ROUND($I$121*$H$121,2)</f>
        <v>0</v>
      </c>
      <c r="K121" s="131"/>
      <c r="L121" s="24"/>
      <c r="M121" s="135"/>
      <c r="N121" s="136" t="s">
        <v>43</v>
      </c>
      <c r="Q121" s="137">
        <v>0</v>
      </c>
      <c r="R121" s="137">
        <f>$Q$121*$H$121</f>
        <v>0</v>
      </c>
      <c r="S121" s="137">
        <v>0</v>
      </c>
      <c r="T121" s="138">
        <f>$S$121*$H$121</f>
        <v>0</v>
      </c>
      <c r="AR121" s="89" t="s">
        <v>157</v>
      </c>
      <c r="AT121" s="89" t="s">
        <v>153</v>
      </c>
      <c r="AU121" s="89" t="s">
        <v>80</v>
      </c>
      <c r="AY121" s="10" t="s">
        <v>149</v>
      </c>
      <c r="BE121" s="139">
        <f>IF($N$121="základní",$J$121,0)</f>
        <v>0</v>
      </c>
      <c r="BF121" s="139">
        <f>IF($N$121="snížená",$J$121,0)</f>
        <v>0</v>
      </c>
      <c r="BG121" s="139">
        <f>IF($N$121="zákl. přenesená",$J$121,0)</f>
        <v>0</v>
      </c>
      <c r="BH121" s="139">
        <f>IF($N$121="sníž. přenesená",$J$121,0)</f>
        <v>0</v>
      </c>
      <c r="BI121" s="139">
        <f>IF($N$121="nulová",$J$121,0)</f>
        <v>0</v>
      </c>
      <c r="BJ121" s="89" t="s">
        <v>22</v>
      </c>
      <c r="BK121" s="139">
        <f>ROUND($I$121*$H$121,2)</f>
        <v>0</v>
      </c>
      <c r="BL121" s="89" t="s">
        <v>157</v>
      </c>
      <c r="BM121" s="89" t="s">
        <v>167</v>
      </c>
    </row>
    <row r="122" spans="2:47" s="10" customFormat="1" ht="16.5" customHeight="1">
      <c r="B122" s="24"/>
      <c r="D122" s="140" t="s">
        <v>158</v>
      </c>
      <c r="F122" s="141" t="s">
        <v>181</v>
      </c>
      <c r="L122" s="24"/>
      <c r="M122" s="50"/>
      <c r="T122" s="51"/>
      <c r="AT122" s="10" t="s">
        <v>158</v>
      </c>
      <c r="AU122" s="10" t="s">
        <v>80</v>
      </c>
    </row>
    <row r="123" spans="2:65" s="10" customFormat="1" ht="15.75" customHeight="1">
      <c r="B123" s="24"/>
      <c r="C123" s="129" t="s">
        <v>27</v>
      </c>
      <c r="D123" s="129" t="s">
        <v>153</v>
      </c>
      <c r="E123" s="130" t="s">
        <v>184</v>
      </c>
      <c r="F123" s="131" t="s">
        <v>185</v>
      </c>
      <c r="G123" s="132" t="s">
        <v>178</v>
      </c>
      <c r="H123" s="133">
        <v>9.338</v>
      </c>
      <c r="I123" s="156"/>
      <c r="J123" s="134">
        <f>ROUND($I$123*$H$123,2)</f>
        <v>0</v>
      </c>
      <c r="K123" s="131"/>
      <c r="L123" s="24"/>
      <c r="M123" s="135"/>
      <c r="N123" s="136" t="s">
        <v>43</v>
      </c>
      <c r="Q123" s="137">
        <v>0</v>
      </c>
      <c r="R123" s="137">
        <f>$Q$123*$H$123</f>
        <v>0</v>
      </c>
      <c r="S123" s="137">
        <v>0</v>
      </c>
      <c r="T123" s="138">
        <f>$S$123*$H$123</f>
        <v>0</v>
      </c>
      <c r="AR123" s="89" t="s">
        <v>157</v>
      </c>
      <c r="AT123" s="89" t="s">
        <v>153</v>
      </c>
      <c r="AU123" s="89" t="s">
        <v>80</v>
      </c>
      <c r="AY123" s="10" t="s">
        <v>149</v>
      </c>
      <c r="BE123" s="139">
        <f>IF($N$123="základní",$J$123,0)</f>
        <v>0</v>
      </c>
      <c r="BF123" s="139">
        <f>IF($N$123="snížená",$J$123,0)</f>
        <v>0</v>
      </c>
      <c r="BG123" s="139">
        <f>IF($N$123="zákl. přenesená",$J$123,0)</f>
        <v>0</v>
      </c>
      <c r="BH123" s="139">
        <f>IF($N$123="sníž. přenesená",$J$123,0)</f>
        <v>0</v>
      </c>
      <c r="BI123" s="139">
        <f>IF($N$123="nulová",$J$123,0)</f>
        <v>0</v>
      </c>
      <c r="BJ123" s="89" t="s">
        <v>22</v>
      </c>
      <c r="BK123" s="139">
        <f>ROUND($I$123*$H$123,2)</f>
        <v>0</v>
      </c>
      <c r="BL123" s="89" t="s">
        <v>157</v>
      </c>
      <c r="BM123" s="89" t="s">
        <v>27</v>
      </c>
    </row>
    <row r="124" spans="2:47" s="10" customFormat="1" ht="16.5" customHeight="1">
      <c r="B124" s="24"/>
      <c r="D124" s="140" t="s">
        <v>158</v>
      </c>
      <c r="F124" s="141" t="s">
        <v>185</v>
      </c>
      <c r="L124" s="24"/>
      <c r="M124" s="50"/>
      <c r="T124" s="51"/>
      <c r="AT124" s="10" t="s">
        <v>158</v>
      </c>
      <c r="AU124" s="10" t="s">
        <v>80</v>
      </c>
    </row>
    <row r="125" spans="2:65" s="10" customFormat="1" ht="15.75" customHeight="1">
      <c r="B125" s="24"/>
      <c r="C125" s="129" t="s">
        <v>197</v>
      </c>
      <c r="D125" s="129" t="s">
        <v>153</v>
      </c>
      <c r="E125" s="130" t="s">
        <v>187</v>
      </c>
      <c r="F125" s="131" t="s">
        <v>188</v>
      </c>
      <c r="G125" s="132" t="s">
        <v>178</v>
      </c>
      <c r="H125" s="133">
        <v>0.597</v>
      </c>
      <c r="I125" s="156"/>
      <c r="J125" s="134">
        <f>ROUND($I$125*$H$125,2)</f>
        <v>0</v>
      </c>
      <c r="K125" s="131"/>
      <c r="L125" s="24"/>
      <c r="M125" s="135"/>
      <c r="N125" s="136" t="s">
        <v>43</v>
      </c>
      <c r="Q125" s="137">
        <v>0</v>
      </c>
      <c r="R125" s="137">
        <f>$Q$125*$H$125</f>
        <v>0</v>
      </c>
      <c r="S125" s="137">
        <v>0</v>
      </c>
      <c r="T125" s="138">
        <f>$S$125*$H$125</f>
        <v>0</v>
      </c>
      <c r="AR125" s="89" t="s">
        <v>157</v>
      </c>
      <c r="AT125" s="89" t="s">
        <v>153</v>
      </c>
      <c r="AU125" s="89" t="s">
        <v>80</v>
      </c>
      <c r="AY125" s="10" t="s">
        <v>149</v>
      </c>
      <c r="BE125" s="139">
        <f>IF($N$125="základní",$J$125,0)</f>
        <v>0</v>
      </c>
      <c r="BF125" s="139">
        <f>IF($N$125="snížená",$J$125,0)</f>
        <v>0</v>
      </c>
      <c r="BG125" s="139">
        <f>IF($N$125="zákl. přenesená",$J$125,0)</f>
        <v>0</v>
      </c>
      <c r="BH125" s="139">
        <f>IF($N$125="sníž. přenesená",$J$125,0)</f>
        <v>0</v>
      </c>
      <c r="BI125" s="139">
        <f>IF($N$125="nulová",$J$125,0)</f>
        <v>0</v>
      </c>
      <c r="BJ125" s="89" t="s">
        <v>22</v>
      </c>
      <c r="BK125" s="139">
        <f>ROUND($I$125*$H$125,2)</f>
        <v>0</v>
      </c>
      <c r="BL125" s="89" t="s">
        <v>157</v>
      </c>
      <c r="BM125" s="89" t="s">
        <v>197</v>
      </c>
    </row>
    <row r="126" spans="2:47" s="10" customFormat="1" ht="16.5" customHeight="1">
      <c r="B126" s="24"/>
      <c r="D126" s="140" t="s">
        <v>158</v>
      </c>
      <c r="F126" s="141" t="s">
        <v>188</v>
      </c>
      <c r="L126" s="24"/>
      <c r="M126" s="50"/>
      <c r="T126" s="51"/>
      <c r="AT126" s="10" t="s">
        <v>158</v>
      </c>
      <c r="AU126" s="10" t="s">
        <v>80</v>
      </c>
    </row>
    <row r="127" spans="2:65" s="10" customFormat="1" ht="15.75" customHeight="1">
      <c r="B127" s="24"/>
      <c r="C127" s="129" t="s">
        <v>206</v>
      </c>
      <c r="D127" s="129" t="s">
        <v>153</v>
      </c>
      <c r="E127" s="130" t="s">
        <v>190</v>
      </c>
      <c r="F127" s="131" t="s">
        <v>191</v>
      </c>
      <c r="G127" s="132" t="s">
        <v>178</v>
      </c>
      <c r="H127" s="133">
        <v>0.076</v>
      </c>
      <c r="I127" s="156"/>
      <c r="J127" s="134">
        <f>ROUND($I$127*$H$127,2)</f>
        <v>0</v>
      </c>
      <c r="K127" s="131"/>
      <c r="L127" s="24"/>
      <c r="M127" s="135"/>
      <c r="N127" s="136" t="s">
        <v>43</v>
      </c>
      <c r="Q127" s="137">
        <v>0</v>
      </c>
      <c r="R127" s="137">
        <f>$Q$127*$H$127</f>
        <v>0</v>
      </c>
      <c r="S127" s="137">
        <v>0</v>
      </c>
      <c r="T127" s="138">
        <f>$S$127*$H$127</f>
        <v>0</v>
      </c>
      <c r="AR127" s="89" t="s">
        <v>157</v>
      </c>
      <c r="AT127" s="89" t="s">
        <v>153</v>
      </c>
      <c r="AU127" s="89" t="s">
        <v>80</v>
      </c>
      <c r="AY127" s="10" t="s">
        <v>149</v>
      </c>
      <c r="BE127" s="139">
        <f>IF($N$127="základní",$J$127,0)</f>
        <v>0</v>
      </c>
      <c r="BF127" s="139">
        <f>IF($N$127="snížená",$J$127,0)</f>
        <v>0</v>
      </c>
      <c r="BG127" s="139">
        <f>IF($N$127="zákl. přenesená",$J$127,0)</f>
        <v>0</v>
      </c>
      <c r="BH127" s="139">
        <f>IF($N$127="sníž. přenesená",$J$127,0)</f>
        <v>0</v>
      </c>
      <c r="BI127" s="139">
        <f>IF($N$127="nulová",$J$127,0)</f>
        <v>0</v>
      </c>
      <c r="BJ127" s="89" t="s">
        <v>22</v>
      </c>
      <c r="BK127" s="139">
        <f>ROUND($I$127*$H$127,2)</f>
        <v>0</v>
      </c>
      <c r="BL127" s="89" t="s">
        <v>157</v>
      </c>
      <c r="BM127" s="89" t="s">
        <v>206</v>
      </c>
    </row>
    <row r="128" spans="2:47" s="10" customFormat="1" ht="16.5" customHeight="1">
      <c r="B128" s="24"/>
      <c r="D128" s="140" t="s">
        <v>158</v>
      </c>
      <c r="F128" s="141" t="s">
        <v>191</v>
      </c>
      <c r="L128" s="24"/>
      <c r="M128" s="50"/>
      <c r="T128" s="51"/>
      <c r="AT128" s="10" t="s">
        <v>158</v>
      </c>
      <c r="AU128" s="10" t="s">
        <v>80</v>
      </c>
    </row>
    <row r="129" spans="2:63" s="119" customFormat="1" ht="30.75" customHeight="1">
      <c r="B129" s="118"/>
      <c r="D129" s="120" t="s">
        <v>71</v>
      </c>
      <c r="E129" s="127" t="s">
        <v>192</v>
      </c>
      <c r="F129" s="127" t="s">
        <v>193</v>
      </c>
      <c r="J129" s="128">
        <f>$BK$129</f>
        <v>0</v>
      </c>
      <c r="L129" s="118"/>
      <c r="M129" s="123"/>
      <c r="P129" s="124">
        <f>SUM($P$130:$P$131)</f>
        <v>0</v>
      </c>
      <c r="R129" s="124">
        <f>SUM($R$130:$R$131)</f>
        <v>0</v>
      </c>
      <c r="T129" s="125">
        <f>SUM($T$130:$T$131)</f>
        <v>0</v>
      </c>
      <c r="AR129" s="120" t="s">
        <v>22</v>
      </c>
      <c r="AT129" s="120" t="s">
        <v>71</v>
      </c>
      <c r="AU129" s="120" t="s">
        <v>22</v>
      </c>
      <c r="AY129" s="120" t="s">
        <v>149</v>
      </c>
      <c r="BK129" s="126">
        <f>SUM($BK$130:$BK$131)</f>
        <v>0</v>
      </c>
    </row>
    <row r="130" spans="2:65" s="10" customFormat="1" ht="15.75" customHeight="1">
      <c r="B130" s="24"/>
      <c r="C130" s="129" t="s">
        <v>211</v>
      </c>
      <c r="D130" s="129" t="s">
        <v>153</v>
      </c>
      <c r="E130" s="130" t="s">
        <v>195</v>
      </c>
      <c r="F130" s="131" t="s">
        <v>196</v>
      </c>
      <c r="G130" s="132" t="s">
        <v>178</v>
      </c>
      <c r="H130" s="133">
        <v>0.795</v>
      </c>
      <c r="I130" s="156"/>
      <c r="J130" s="134">
        <f>ROUND($I$130*$H$130,2)</f>
        <v>0</v>
      </c>
      <c r="K130" s="131"/>
      <c r="L130" s="24"/>
      <c r="M130" s="135"/>
      <c r="N130" s="136" t="s">
        <v>43</v>
      </c>
      <c r="Q130" s="137">
        <v>0</v>
      </c>
      <c r="R130" s="137">
        <f>$Q$130*$H$130</f>
        <v>0</v>
      </c>
      <c r="S130" s="137">
        <v>0</v>
      </c>
      <c r="T130" s="138">
        <f>$S$130*$H$130</f>
        <v>0</v>
      </c>
      <c r="AR130" s="89" t="s">
        <v>157</v>
      </c>
      <c r="AT130" s="89" t="s">
        <v>153</v>
      </c>
      <c r="AU130" s="89" t="s">
        <v>80</v>
      </c>
      <c r="AY130" s="10" t="s">
        <v>149</v>
      </c>
      <c r="BE130" s="139">
        <f>IF($N$130="základní",$J$130,0)</f>
        <v>0</v>
      </c>
      <c r="BF130" s="139">
        <f>IF($N$130="snížená",$J$130,0)</f>
        <v>0</v>
      </c>
      <c r="BG130" s="139">
        <f>IF($N$130="zákl. přenesená",$J$130,0)</f>
        <v>0</v>
      </c>
      <c r="BH130" s="139">
        <f>IF($N$130="sníž. přenesená",$J$130,0)</f>
        <v>0</v>
      </c>
      <c r="BI130" s="139">
        <f>IF($N$130="nulová",$J$130,0)</f>
        <v>0</v>
      </c>
      <c r="BJ130" s="89" t="s">
        <v>22</v>
      </c>
      <c r="BK130" s="139">
        <f>ROUND($I$130*$H$130,2)</f>
        <v>0</v>
      </c>
      <c r="BL130" s="89" t="s">
        <v>157</v>
      </c>
      <c r="BM130" s="89" t="s">
        <v>211</v>
      </c>
    </row>
    <row r="131" spans="2:47" s="10" customFormat="1" ht="16.5" customHeight="1">
      <c r="B131" s="24"/>
      <c r="D131" s="140" t="s">
        <v>158</v>
      </c>
      <c r="F131" s="141" t="s">
        <v>196</v>
      </c>
      <c r="L131" s="24"/>
      <c r="M131" s="50"/>
      <c r="T131" s="51"/>
      <c r="AT131" s="10" t="s">
        <v>158</v>
      </c>
      <c r="AU131" s="10" t="s">
        <v>80</v>
      </c>
    </row>
    <row r="132" spans="2:63" s="119" customFormat="1" ht="37.5" customHeight="1">
      <c r="B132" s="118"/>
      <c r="D132" s="120" t="s">
        <v>71</v>
      </c>
      <c r="E132" s="121" t="s">
        <v>198</v>
      </c>
      <c r="F132" s="121" t="s">
        <v>199</v>
      </c>
      <c r="J132" s="122">
        <f>$BK$132</f>
        <v>0</v>
      </c>
      <c r="L132" s="118"/>
      <c r="M132" s="123"/>
      <c r="P132" s="124">
        <f>$P$133+$P$138+$P$149+$P$182+$P$187+$P$196</f>
        <v>0</v>
      </c>
      <c r="R132" s="124">
        <f>$R$133+$R$138+$R$149+$R$182+$R$187+$R$196</f>
        <v>0</v>
      </c>
      <c r="T132" s="125">
        <f>$T$133+$T$138+$T$149+$T$182+$T$187+$T$196</f>
        <v>0</v>
      </c>
      <c r="AR132" s="120" t="s">
        <v>22</v>
      </c>
      <c r="AT132" s="120" t="s">
        <v>71</v>
      </c>
      <c r="AU132" s="120" t="s">
        <v>72</v>
      </c>
      <c r="AY132" s="120" t="s">
        <v>149</v>
      </c>
      <c r="BK132" s="126">
        <f>$BK$133+$BK$138+$BK$149+$BK$182+$BK$187+$BK$196</f>
        <v>0</v>
      </c>
    </row>
    <row r="133" spans="2:63" s="119" customFormat="1" ht="21" customHeight="1">
      <c r="B133" s="118"/>
      <c r="D133" s="120" t="s">
        <v>71</v>
      </c>
      <c r="E133" s="127" t="s">
        <v>200</v>
      </c>
      <c r="F133" s="127" t="s">
        <v>201</v>
      </c>
      <c r="J133" s="128">
        <f>$BK$133</f>
        <v>0</v>
      </c>
      <c r="L133" s="118"/>
      <c r="M133" s="123"/>
      <c r="P133" s="124">
        <f>SUM($P$134:$P$137)</f>
        <v>0</v>
      </c>
      <c r="R133" s="124">
        <f>SUM($R$134:$R$137)</f>
        <v>0</v>
      </c>
      <c r="T133" s="125">
        <f>SUM($T$134:$T$137)</f>
        <v>0</v>
      </c>
      <c r="AR133" s="120" t="s">
        <v>22</v>
      </c>
      <c r="AT133" s="120" t="s">
        <v>71</v>
      </c>
      <c r="AU133" s="120" t="s">
        <v>22</v>
      </c>
      <c r="AY133" s="120" t="s">
        <v>149</v>
      </c>
      <c r="BK133" s="126">
        <f>SUM($BK$134:$BK$137)</f>
        <v>0</v>
      </c>
    </row>
    <row r="134" spans="2:65" s="10" customFormat="1" ht="15.75" customHeight="1">
      <c r="B134" s="24"/>
      <c r="C134" s="129" t="s">
        <v>207</v>
      </c>
      <c r="D134" s="129" t="s">
        <v>153</v>
      </c>
      <c r="E134" s="130" t="s">
        <v>203</v>
      </c>
      <c r="F134" s="131" t="s">
        <v>204</v>
      </c>
      <c r="G134" s="132" t="s">
        <v>205</v>
      </c>
      <c r="H134" s="133">
        <v>6</v>
      </c>
      <c r="I134" s="156"/>
      <c r="J134" s="134">
        <f>ROUND($I$134*$H$134,2)</f>
        <v>0</v>
      </c>
      <c r="K134" s="131"/>
      <c r="L134" s="24"/>
      <c r="M134" s="135"/>
      <c r="N134" s="136" t="s">
        <v>43</v>
      </c>
      <c r="Q134" s="137">
        <v>0</v>
      </c>
      <c r="R134" s="137">
        <f>$Q$134*$H$134</f>
        <v>0</v>
      </c>
      <c r="S134" s="137">
        <v>0</v>
      </c>
      <c r="T134" s="138">
        <f>$S$134*$H$134</f>
        <v>0</v>
      </c>
      <c r="AR134" s="89" t="s">
        <v>157</v>
      </c>
      <c r="AT134" s="89" t="s">
        <v>153</v>
      </c>
      <c r="AU134" s="89" t="s">
        <v>80</v>
      </c>
      <c r="AY134" s="10" t="s">
        <v>149</v>
      </c>
      <c r="BE134" s="139">
        <f>IF($N$134="základní",$J$134,0)</f>
        <v>0</v>
      </c>
      <c r="BF134" s="139">
        <f>IF($N$134="snížená",$J$134,0)</f>
        <v>0</v>
      </c>
      <c r="BG134" s="139">
        <f>IF($N$134="zákl. přenesená",$J$134,0)</f>
        <v>0</v>
      </c>
      <c r="BH134" s="139">
        <f>IF($N$134="sníž. přenesená",$J$134,0)</f>
        <v>0</v>
      </c>
      <c r="BI134" s="139">
        <f>IF($N$134="nulová",$J$134,0)</f>
        <v>0</v>
      </c>
      <c r="BJ134" s="89" t="s">
        <v>22</v>
      </c>
      <c r="BK134" s="139">
        <f>ROUND($I$134*$H$134,2)</f>
        <v>0</v>
      </c>
      <c r="BL134" s="89" t="s">
        <v>157</v>
      </c>
      <c r="BM134" s="89" t="s">
        <v>207</v>
      </c>
    </row>
    <row r="135" spans="2:47" s="10" customFormat="1" ht="16.5" customHeight="1">
      <c r="B135" s="24"/>
      <c r="D135" s="140" t="s">
        <v>158</v>
      </c>
      <c r="F135" s="141" t="s">
        <v>204</v>
      </c>
      <c r="L135" s="24"/>
      <c r="M135" s="50"/>
      <c r="T135" s="51"/>
      <c r="AT135" s="10" t="s">
        <v>158</v>
      </c>
      <c r="AU135" s="10" t="s">
        <v>80</v>
      </c>
    </row>
    <row r="136" spans="2:65" s="10" customFormat="1" ht="15.75" customHeight="1">
      <c r="B136" s="24"/>
      <c r="C136" s="129" t="s">
        <v>9</v>
      </c>
      <c r="D136" s="129" t="s">
        <v>153</v>
      </c>
      <c r="E136" s="130" t="s">
        <v>208</v>
      </c>
      <c r="F136" s="131" t="s">
        <v>209</v>
      </c>
      <c r="G136" s="132" t="s">
        <v>210</v>
      </c>
      <c r="H136" s="133">
        <v>6</v>
      </c>
      <c r="I136" s="156"/>
      <c r="J136" s="134">
        <f>ROUND($I$136*$H$136,2)</f>
        <v>0</v>
      </c>
      <c r="K136" s="131"/>
      <c r="L136" s="24"/>
      <c r="M136" s="135"/>
      <c r="N136" s="136" t="s">
        <v>43</v>
      </c>
      <c r="Q136" s="137">
        <v>0</v>
      </c>
      <c r="R136" s="137">
        <f>$Q$136*$H$136</f>
        <v>0</v>
      </c>
      <c r="S136" s="137">
        <v>0</v>
      </c>
      <c r="T136" s="138">
        <f>$S$136*$H$136</f>
        <v>0</v>
      </c>
      <c r="AR136" s="89" t="s">
        <v>157</v>
      </c>
      <c r="AT136" s="89" t="s">
        <v>153</v>
      </c>
      <c r="AU136" s="89" t="s">
        <v>80</v>
      </c>
      <c r="AY136" s="10" t="s">
        <v>149</v>
      </c>
      <c r="BE136" s="139">
        <f>IF($N$136="základní",$J$136,0)</f>
        <v>0</v>
      </c>
      <c r="BF136" s="139">
        <f>IF($N$136="snížená",$J$136,0)</f>
        <v>0</v>
      </c>
      <c r="BG136" s="139">
        <f>IF($N$136="zákl. přenesená",$J$136,0)</f>
        <v>0</v>
      </c>
      <c r="BH136" s="139">
        <f>IF($N$136="sníž. přenesená",$J$136,0)</f>
        <v>0</v>
      </c>
      <c r="BI136" s="139">
        <f>IF($N$136="nulová",$J$136,0)</f>
        <v>0</v>
      </c>
      <c r="BJ136" s="89" t="s">
        <v>22</v>
      </c>
      <c r="BK136" s="139">
        <f>ROUND($I$136*$H$136,2)</f>
        <v>0</v>
      </c>
      <c r="BL136" s="89" t="s">
        <v>157</v>
      </c>
      <c r="BM136" s="89" t="s">
        <v>9</v>
      </c>
    </row>
    <row r="137" spans="2:47" s="10" customFormat="1" ht="16.5" customHeight="1">
      <c r="B137" s="24"/>
      <c r="D137" s="140" t="s">
        <v>158</v>
      </c>
      <c r="F137" s="141" t="s">
        <v>209</v>
      </c>
      <c r="L137" s="24"/>
      <c r="M137" s="50"/>
      <c r="T137" s="51"/>
      <c r="AT137" s="10" t="s">
        <v>158</v>
      </c>
      <c r="AU137" s="10" t="s">
        <v>80</v>
      </c>
    </row>
    <row r="138" spans="2:63" s="119" customFormat="1" ht="30.75" customHeight="1">
      <c r="B138" s="118"/>
      <c r="D138" s="120" t="s">
        <v>71</v>
      </c>
      <c r="E138" s="127" t="s">
        <v>212</v>
      </c>
      <c r="F138" s="127" t="s">
        <v>213</v>
      </c>
      <c r="J138" s="128">
        <f>$BK$138</f>
        <v>0</v>
      </c>
      <c r="L138" s="118"/>
      <c r="M138" s="123"/>
      <c r="P138" s="124">
        <f>SUM($P$139:$P$148)</f>
        <v>0</v>
      </c>
      <c r="R138" s="124">
        <f>SUM($R$139:$R$148)</f>
        <v>0</v>
      </c>
      <c r="T138" s="125">
        <f>SUM($T$139:$T$148)</f>
        <v>0</v>
      </c>
      <c r="AR138" s="120" t="s">
        <v>22</v>
      </c>
      <c r="AT138" s="120" t="s">
        <v>71</v>
      </c>
      <c r="AU138" s="120" t="s">
        <v>22</v>
      </c>
      <c r="AY138" s="120" t="s">
        <v>149</v>
      </c>
      <c r="BK138" s="126">
        <f>SUM($BK$139:$BK$148)</f>
        <v>0</v>
      </c>
    </row>
    <row r="139" spans="2:65" s="10" customFormat="1" ht="15.75" customHeight="1">
      <c r="B139" s="24"/>
      <c r="C139" s="129" t="s">
        <v>202</v>
      </c>
      <c r="D139" s="129" t="s">
        <v>153</v>
      </c>
      <c r="E139" s="130" t="s">
        <v>214</v>
      </c>
      <c r="F139" s="131" t="s">
        <v>215</v>
      </c>
      <c r="G139" s="132" t="s">
        <v>205</v>
      </c>
      <c r="H139" s="133">
        <v>6</v>
      </c>
      <c r="I139" s="156"/>
      <c r="J139" s="134">
        <f>ROUND($I$139*$H$139,2)</f>
        <v>0</v>
      </c>
      <c r="K139" s="131"/>
      <c r="L139" s="24"/>
      <c r="M139" s="135"/>
      <c r="N139" s="136" t="s">
        <v>43</v>
      </c>
      <c r="Q139" s="137">
        <v>0</v>
      </c>
      <c r="R139" s="137">
        <f>$Q$139*$H$139</f>
        <v>0</v>
      </c>
      <c r="S139" s="137">
        <v>0</v>
      </c>
      <c r="T139" s="138">
        <f>$S$139*$H$139</f>
        <v>0</v>
      </c>
      <c r="AR139" s="89" t="s">
        <v>157</v>
      </c>
      <c r="AT139" s="89" t="s">
        <v>153</v>
      </c>
      <c r="AU139" s="89" t="s">
        <v>80</v>
      </c>
      <c r="AY139" s="10" t="s">
        <v>149</v>
      </c>
      <c r="BE139" s="139">
        <f>IF($N$139="základní",$J$139,0)</f>
        <v>0</v>
      </c>
      <c r="BF139" s="139">
        <f>IF($N$139="snížená",$J$139,0)</f>
        <v>0</v>
      </c>
      <c r="BG139" s="139">
        <f>IF($N$139="zákl. přenesená",$J$139,0)</f>
        <v>0</v>
      </c>
      <c r="BH139" s="139">
        <f>IF($N$139="sníž. přenesená",$J$139,0)</f>
        <v>0</v>
      </c>
      <c r="BI139" s="139">
        <f>IF($N$139="nulová",$J$139,0)</f>
        <v>0</v>
      </c>
      <c r="BJ139" s="89" t="s">
        <v>22</v>
      </c>
      <c r="BK139" s="139">
        <f>ROUND($I$139*$H$139,2)</f>
        <v>0</v>
      </c>
      <c r="BL139" s="89" t="s">
        <v>157</v>
      </c>
      <c r="BM139" s="89" t="s">
        <v>202</v>
      </c>
    </row>
    <row r="140" spans="2:47" s="10" customFormat="1" ht="16.5" customHeight="1">
      <c r="B140" s="24"/>
      <c r="D140" s="140" t="s">
        <v>158</v>
      </c>
      <c r="F140" s="141" t="s">
        <v>215</v>
      </c>
      <c r="L140" s="24"/>
      <c r="M140" s="50"/>
      <c r="T140" s="51"/>
      <c r="AT140" s="10" t="s">
        <v>158</v>
      </c>
      <c r="AU140" s="10" t="s">
        <v>80</v>
      </c>
    </row>
    <row r="141" spans="2:65" s="10" customFormat="1" ht="15.75" customHeight="1">
      <c r="B141" s="24"/>
      <c r="C141" s="129" t="s">
        <v>222</v>
      </c>
      <c r="D141" s="129" t="s">
        <v>153</v>
      </c>
      <c r="E141" s="130" t="s">
        <v>216</v>
      </c>
      <c r="F141" s="131" t="s">
        <v>217</v>
      </c>
      <c r="G141" s="132" t="s">
        <v>156</v>
      </c>
      <c r="H141" s="133">
        <v>15</v>
      </c>
      <c r="I141" s="156"/>
      <c r="J141" s="134">
        <f>ROUND($I$141*$H$141,2)</f>
        <v>0</v>
      </c>
      <c r="K141" s="131"/>
      <c r="L141" s="24"/>
      <c r="M141" s="135"/>
      <c r="N141" s="136" t="s">
        <v>43</v>
      </c>
      <c r="Q141" s="137">
        <v>0</v>
      </c>
      <c r="R141" s="137">
        <f>$Q$141*$H$141</f>
        <v>0</v>
      </c>
      <c r="S141" s="137">
        <v>0</v>
      </c>
      <c r="T141" s="138">
        <f>$S$141*$H$141</f>
        <v>0</v>
      </c>
      <c r="AR141" s="89" t="s">
        <v>157</v>
      </c>
      <c r="AT141" s="89" t="s">
        <v>153</v>
      </c>
      <c r="AU141" s="89" t="s">
        <v>80</v>
      </c>
      <c r="AY141" s="10" t="s">
        <v>149</v>
      </c>
      <c r="BE141" s="139">
        <f>IF($N$141="základní",$J$141,0)</f>
        <v>0</v>
      </c>
      <c r="BF141" s="139">
        <f>IF($N$141="snížená",$J$141,0)</f>
        <v>0</v>
      </c>
      <c r="BG141" s="139">
        <f>IF($N$141="zákl. přenesená",$J$141,0)</f>
        <v>0</v>
      </c>
      <c r="BH141" s="139">
        <f>IF($N$141="sníž. přenesená",$J$141,0)</f>
        <v>0</v>
      </c>
      <c r="BI141" s="139">
        <f>IF($N$141="nulová",$J$141,0)</f>
        <v>0</v>
      </c>
      <c r="BJ141" s="89" t="s">
        <v>22</v>
      </c>
      <c r="BK141" s="139">
        <f>ROUND($I$141*$H$141,2)</f>
        <v>0</v>
      </c>
      <c r="BL141" s="89" t="s">
        <v>157</v>
      </c>
      <c r="BM141" s="89" t="s">
        <v>222</v>
      </c>
    </row>
    <row r="142" spans="2:47" s="10" customFormat="1" ht="16.5" customHeight="1">
      <c r="B142" s="24"/>
      <c r="D142" s="140" t="s">
        <v>158</v>
      </c>
      <c r="F142" s="141" t="s">
        <v>217</v>
      </c>
      <c r="L142" s="24"/>
      <c r="M142" s="50"/>
      <c r="T142" s="51"/>
      <c r="AT142" s="10" t="s">
        <v>158</v>
      </c>
      <c r="AU142" s="10" t="s">
        <v>80</v>
      </c>
    </row>
    <row r="143" spans="2:65" s="10" customFormat="1" ht="15.75" customHeight="1">
      <c r="B143" s="24"/>
      <c r="C143" s="129" t="s">
        <v>225</v>
      </c>
      <c r="D143" s="129" t="s">
        <v>153</v>
      </c>
      <c r="E143" s="130" t="s">
        <v>218</v>
      </c>
      <c r="F143" s="131" t="s">
        <v>219</v>
      </c>
      <c r="G143" s="132" t="s">
        <v>156</v>
      </c>
      <c r="H143" s="133">
        <v>15</v>
      </c>
      <c r="I143" s="156"/>
      <c r="J143" s="134">
        <f>ROUND($I$143*$H$143,2)</f>
        <v>0</v>
      </c>
      <c r="K143" s="131"/>
      <c r="L143" s="24"/>
      <c r="M143" s="135"/>
      <c r="N143" s="136" t="s">
        <v>43</v>
      </c>
      <c r="Q143" s="137">
        <v>0</v>
      </c>
      <c r="R143" s="137">
        <f>$Q$143*$H$143</f>
        <v>0</v>
      </c>
      <c r="S143" s="137">
        <v>0</v>
      </c>
      <c r="T143" s="138">
        <f>$S$143*$H$143</f>
        <v>0</v>
      </c>
      <c r="AR143" s="89" t="s">
        <v>157</v>
      </c>
      <c r="AT143" s="89" t="s">
        <v>153</v>
      </c>
      <c r="AU143" s="89" t="s">
        <v>80</v>
      </c>
      <c r="AY143" s="10" t="s">
        <v>149</v>
      </c>
      <c r="BE143" s="139">
        <f>IF($N$143="základní",$J$143,0)</f>
        <v>0</v>
      </c>
      <c r="BF143" s="139">
        <f>IF($N$143="snížená",$J$143,0)</f>
        <v>0</v>
      </c>
      <c r="BG143" s="139">
        <f>IF($N$143="zákl. přenesená",$J$143,0)</f>
        <v>0</v>
      </c>
      <c r="BH143" s="139">
        <f>IF($N$143="sníž. přenesená",$J$143,0)</f>
        <v>0</v>
      </c>
      <c r="BI143" s="139">
        <f>IF($N$143="nulová",$J$143,0)</f>
        <v>0</v>
      </c>
      <c r="BJ143" s="89" t="s">
        <v>22</v>
      </c>
      <c r="BK143" s="139">
        <f>ROUND($I$143*$H$143,2)</f>
        <v>0</v>
      </c>
      <c r="BL143" s="89" t="s">
        <v>157</v>
      </c>
      <c r="BM143" s="89" t="s">
        <v>225</v>
      </c>
    </row>
    <row r="144" spans="2:47" s="10" customFormat="1" ht="16.5" customHeight="1">
      <c r="B144" s="24"/>
      <c r="D144" s="140" t="s">
        <v>158</v>
      </c>
      <c r="F144" s="141" t="s">
        <v>219</v>
      </c>
      <c r="L144" s="24"/>
      <c r="M144" s="50"/>
      <c r="T144" s="51"/>
      <c r="AT144" s="10" t="s">
        <v>158</v>
      </c>
      <c r="AU144" s="10" t="s">
        <v>80</v>
      </c>
    </row>
    <row r="145" spans="2:65" s="10" customFormat="1" ht="15.75" customHeight="1">
      <c r="B145" s="24"/>
      <c r="C145" s="129" t="s">
        <v>231</v>
      </c>
      <c r="D145" s="129" t="s">
        <v>153</v>
      </c>
      <c r="E145" s="130" t="s">
        <v>220</v>
      </c>
      <c r="F145" s="131" t="s">
        <v>221</v>
      </c>
      <c r="G145" s="132" t="s">
        <v>156</v>
      </c>
      <c r="H145" s="133">
        <v>15</v>
      </c>
      <c r="I145" s="156"/>
      <c r="J145" s="134">
        <f>ROUND($I$145*$H$145,2)</f>
        <v>0</v>
      </c>
      <c r="K145" s="131"/>
      <c r="L145" s="24"/>
      <c r="M145" s="135"/>
      <c r="N145" s="136" t="s">
        <v>43</v>
      </c>
      <c r="Q145" s="137">
        <v>0</v>
      </c>
      <c r="R145" s="137">
        <f>$Q$145*$H$145</f>
        <v>0</v>
      </c>
      <c r="S145" s="137">
        <v>0</v>
      </c>
      <c r="T145" s="138">
        <f>$S$145*$H$145</f>
        <v>0</v>
      </c>
      <c r="AR145" s="89" t="s">
        <v>157</v>
      </c>
      <c r="AT145" s="89" t="s">
        <v>153</v>
      </c>
      <c r="AU145" s="89" t="s">
        <v>80</v>
      </c>
      <c r="AY145" s="10" t="s">
        <v>149</v>
      </c>
      <c r="BE145" s="139">
        <f>IF($N$145="základní",$J$145,0)</f>
        <v>0</v>
      </c>
      <c r="BF145" s="139">
        <f>IF($N$145="snížená",$J$145,0)</f>
        <v>0</v>
      </c>
      <c r="BG145" s="139">
        <f>IF($N$145="zákl. přenesená",$J$145,0)</f>
        <v>0</v>
      </c>
      <c r="BH145" s="139">
        <f>IF($N$145="sníž. přenesená",$J$145,0)</f>
        <v>0</v>
      </c>
      <c r="BI145" s="139">
        <f>IF($N$145="nulová",$J$145,0)</f>
        <v>0</v>
      </c>
      <c r="BJ145" s="89" t="s">
        <v>22</v>
      </c>
      <c r="BK145" s="139">
        <f>ROUND($I$145*$H$145,2)</f>
        <v>0</v>
      </c>
      <c r="BL145" s="89" t="s">
        <v>157</v>
      </c>
      <c r="BM145" s="89" t="s">
        <v>231</v>
      </c>
    </row>
    <row r="146" spans="2:47" s="10" customFormat="1" ht="16.5" customHeight="1">
      <c r="B146" s="24"/>
      <c r="D146" s="140" t="s">
        <v>158</v>
      </c>
      <c r="F146" s="141" t="s">
        <v>221</v>
      </c>
      <c r="L146" s="24"/>
      <c r="M146" s="50"/>
      <c r="T146" s="51"/>
      <c r="AT146" s="10" t="s">
        <v>158</v>
      </c>
      <c r="AU146" s="10" t="s">
        <v>80</v>
      </c>
    </row>
    <row r="147" spans="2:65" s="10" customFormat="1" ht="15.75" customHeight="1">
      <c r="B147" s="24"/>
      <c r="C147" s="129" t="s">
        <v>234</v>
      </c>
      <c r="D147" s="129" t="s">
        <v>153</v>
      </c>
      <c r="E147" s="130" t="s">
        <v>223</v>
      </c>
      <c r="F147" s="131" t="s">
        <v>224</v>
      </c>
      <c r="G147" s="132" t="s">
        <v>156</v>
      </c>
      <c r="H147" s="133">
        <v>15</v>
      </c>
      <c r="I147" s="156"/>
      <c r="J147" s="134">
        <f>ROUND($I$147*$H$147,2)</f>
        <v>0</v>
      </c>
      <c r="K147" s="131"/>
      <c r="L147" s="24"/>
      <c r="M147" s="135"/>
      <c r="N147" s="136" t="s">
        <v>43</v>
      </c>
      <c r="Q147" s="137">
        <v>0</v>
      </c>
      <c r="R147" s="137">
        <f>$Q$147*$H$147</f>
        <v>0</v>
      </c>
      <c r="S147" s="137">
        <v>0</v>
      </c>
      <c r="T147" s="138">
        <f>$S$147*$H$147</f>
        <v>0</v>
      </c>
      <c r="AR147" s="89" t="s">
        <v>157</v>
      </c>
      <c r="AT147" s="89" t="s">
        <v>153</v>
      </c>
      <c r="AU147" s="89" t="s">
        <v>80</v>
      </c>
      <c r="AY147" s="10" t="s">
        <v>149</v>
      </c>
      <c r="BE147" s="139">
        <f>IF($N$147="základní",$J$147,0)</f>
        <v>0</v>
      </c>
      <c r="BF147" s="139">
        <f>IF($N$147="snížená",$J$147,0)</f>
        <v>0</v>
      </c>
      <c r="BG147" s="139">
        <f>IF($N$147="zákl. přenesená",$J$147,0)</f>
        <v>0</v>
      </c>
      <c r="BH147" s="139">
        <f>IF($N$147="sníž. přenesená",$J$147,0)</f>
        <v>0</v>
      </c>
      <c r="BI147" s="139">
        <f>IF($N$147="nulová",$J$147,0)</f>
        <v>0</v>
      </c>
      <c r="BJ147" s="89" t="s">
        <v>22</v>
      </c>
      <c r="BK147" s="139">
        <f>ROUND($I$147*$H$147,2)</f>
        <v>0</v>
      </c>
      <c r="BL147" s="89" t="s">
        <v>157</v>
      </c>
      <c r="BM147" s="89" t="s">
        <v>234</v>
      </c>
    </row>
    <row r="148" spans="2:47" s="10" customFormat="1" ht="16.5" customHeight="1">
      <c r="B148" s="24"/>
      <c r="D148" s="140" t="s">
        <v>158</v>
      </c>
      <c r="F148" s="141" t="s">
        <v>224</v>
      </c>
      <c r="L148" s="24"/>
      <c r="M148" s="50"/>
      <c r="T148" s="51"/>
      <c r="AT148" s="10" t="s">
        <v>158</v>
      </c>
      <c r="AU148" s="10" t="s">
        <v>80</v>
      </c>
    </row>
    <row r="149" spans="2:63" s="119" customFormat="1" ht="30.75" customHeight="1">
      <c r="B149" s="118"/>
      <c r="D149" s="120" t="s">
        <v>71</v>
      </c>
      <c r="E149" s="127" t="s">
        <v>226</v>
      </c>
      <c r="F149" s="127" t="s">
        <v>227</v>
      </c>
      <c r="J149" s="128">
        <f>$BK$149</f>
        <v>0</v>
      </c>
      <c r="L149" s="118"/>
      <c r="M149" s="123"/>
      <c r="P149" s="124">
        <f>SUM($P$150:$P$181)</f>
        <v>0</v>
      </c>
      <c r="R149" s="124">
        <f>SUM($R$150:$R$181)</f>
        <v>0</v>
      </c>
      <c r="T149" s="125">
        <f>SUM($T$150:$T$181)</f>
        <v>0</v>
      </c>
      <c r="AR149" s="120" t="s">
        <v>22</v>
      </c>
      <c r="AT149" s="120" t="s">
        <v>71</v>
      </c>
      <c r="AU149" s="120" t="s">
        <v>22</v>
      </c>
      <c r="AY149" s="120" t="s">
        <v>149</v>
      </c>
      <c r="BK149" s="126">
        <f>SUM($BK$150:$BK$181)</f>
        <v>0</v>
      </c>
    </row>
    <row r="150" spans="2:65" s="10" customFormat="1" ht="15.75" customHeight="1">
      <c r="B150" s="24"/>
      <c r="C150" s="129" t="s">
        <v>8</v>
      </c>
      <c r="D150" s="129" t="s">
        <v>153</v>
      </c>
      <c r="E150" s="130" t="s">
        <v>229</v>
      </c>
      <c r="F150" s="131" t="s">
        <v>230</v>
      </c>
      <c r="G150" s="132" t="s">
        <v>156</v>
      </c>
      <c r="H150" s="133">
        <v>15</v>
      </c>
      <c r="I150" s="156"/>
      <c r="J150" s="134">
        <f>ROUND($I$150*$H$150,2)</f>
        <v>0</v>
      </c>
      <c r="K150" s="131"/>
      <c r="L150" s="24"/>
      <c r="M150" s="135"/>
      <c r="N150" s="136" t="s">
        <v>43</v>
      </c>
      <c r="Q150" s="137">
        <v>0</v>
      </c>
      <c r="R150" s="137">
        <f>$Q$150*$H$150</f>
        <v>0</v>
      </c>
      <c r="S150" s="137">
        <v>0</v>
      </c>
      <c r="T150" s="138">
        <f>$S$150*$H$150</f>
        <v>0</v>
      </c>
      <c r="AR150" s="89" t="s">
        <v>157</v>
      </c>
      <c r="AT150" s="89" t="s">
        <v>153</v>
      </c>
      <c r="AU150" s="89" t="s">
        <v>80</v>
      </c>
      <c r="AY150" s="10" t="s">
        <v>149</v>
      </c>
      <c r="BE150" s="139">
        <f>IF($N$150="základní",$J$150,0)</f>
        <v>0</v>
      </c>
      <c r="BF150" s="139">
        <f>IF($N$150="snížená",$J$150,0)</f>
        <v>0</v>
      </c>
      <c r="BG150" s="139">
        <f>IF($N$150="zákl. přenesená",$J$150,0)</f>
        <v>0</v>
      </c>
      <c r="BH150" s="139">
        <f>IF($N$150="sníž. přenesená",$J$150,0)</f>
        <v>0</v>
      </c>
      <c r="BI150" s="139">
        <f>IF($N$150="nulová",$J$150,0)</f>
        <v>0</v>
      </c>
      <c r="BJ150" s="89" t="s">
        <v>22</v>
      </c>
      <c r="BK150" s="139">
        <f>ROUND($I$150*$H$150,2)</f>
        <v>0</v>
      </c>
      <c r="BL150" s="89" t="s">
        <v>157</v>
      </c>
      <c r="BM150" s="89" t="s">
        <v>8</v>
      </c>
    </row>
    <row r="151" spans="2:47" s="10" customFormat="1" ht="16.5" customHeight="1">
      <c r="B151" s="24"/>
      <c r="D151" s="140" t="s">
        <v>158</v>
      </c>
      <c r="F151" s="141" t="s">
        <v>230</v>
      </c>
      <c r="L151" s="24"/>
      <c r="M151" s="50"/>
      <c r="T151" s="51"/>
      <c r="AT151" s="10" t="s">
        <v>158</v>
      </c>
      <c r="AU151" s="10" t="s">
        <v>80</v>
      </c>
    </row>
    <row r="152" spans="2:65" s="10" customFormat="1" ht="15.75" customHeight="1">
      <c r="B152" s="24"/>
      <c r="C152" s="129" t="s">
        <v>228</v>
      </c>
      <c r="D152" s="129" t="s">
        <v>153</v>
      </c>
      <c r="E152" s="130" t="s">
        <v>232</v>
      </c>
      <c r="F152" s="131" t="s">
        <v>233</v>
      </c>
      <c r="G152" s="132" t="s">
        <v>205</v>
      </c>
      <c r="H152" s="133">
        <v>6</v>
      </c>
      <c r="I152" s="156"/>
      <c r="J152" s="134">
        <f>ROUND($I$152*$H$152,2)</f>
        <v>0</v>
      </c>
      <c r="K152" s="131"/>
      <c r="L152" s="24"/>
      <c r="M152" s="135"/>
      <c r="N152" s="136" t="s">
        <v>43</v>
      </c>
      <c r="Q152" s="137">
        <v>0</v>
      </c>
      <c r="R152" s="137">
        <f>$Q$152*$H$152</f>
        <v>0</v>
      </c>
      <c r="S152" s="137">
        <v>0</v>
      </c>
      <c r="T152" s="138">
        <f>$S$152*$H$152</f>
        <v>0</v>
      </c>
      <c r="AR152" s="89" t="s">
        <v>157</v>
      </c>
      <c r="AT152" s="89" t="s">
        <v>153</v>
      </c>
      <c r="AU152" s="89" t="s">
        <v>80</v>
      </c>
      <c r="AY152" s="10" t="s">
        <v>149</v>
      </c>
      <c r="BE152" s="139">
        <f>IF($N$152="základní",$J$152,0)</f>
        <v>0</v>
      </c>
      <c r="BF152" s="139">
        <f>IF($N$152="snížená",$J$152,0)</f>
        <v>0</v>
      </c>
      <c r="BG152" s="139">
        <f>IF($N$152="zákl. přenesená",$J$152,0)</f>
        <v>0</v>
      </c>
      <c r="BH152" s="139">
        <f>IF($N$152="sníž. přenesená",$J$152,0)</f>
        <v>0</v>
      </c>
      <c r="BI152" s="139">
        <f>IF($N$152="nulová",$J$152,0)</f>
        <v>0</v>
      </c>
      <c r="BJ152" s="89" t="s">
        <v>22</v>
      </c>
      <c r="BK152" s="139">
        <f>ROUND($I$152*$H$152,2)</f>
        <v>0</v>
      </c>
      <c r="BL152" s="89" t="s">
        <v>157</v>
      </c>
      <c r="BM152" s="89" t="s">
        <v>228</v>
      </c>
    </row>
    <row r="153" spans="2:47" s="10" customFormat="1" ht="16.5" customHeight="1">
      <c r="B153" s="24"/>
      <c r="D153" s="140" t="s">
        <v>158</v>
      </c>
      <c r="F153" s="141" t="s">
        <v>233</v>
      </c>
      <c r="L153" s="24"/>
      <c r="M153" s="50"/>
      <c r="T153" s="51"/>
      <c r="AT153" s="10" t="s">
        <v>158</v>
      </c>
      <c r="AU153" s="10" t="s">
        <v>80</v>
      </c>
    </row>
    <row r="154" spans="2:65" s="10" customFormat="1" ht="15.75" customHeight="1">
      <c r="B154" s="24"/>
      <c r="C154" s="129" t="s">
        <v>267</v>
      </c>
      <c r="D154" s="129" t="s">
        <v>153</v>
      </c>
      <c r="E154" s="130" t="s">
        <v>236</v>
      </c>
      <c r="F154" s="131" t="s">
        <v>237</v>
      </c>
      <c r="G154" s="132" t="s">
        <v>156</v>
      </c>
      <c r="H154" s="133">
        <v>1</v>
      </c>
      <c r="I154" s="156"/>
      <c r="J154" s="134">
        <f>ROUND($I$154*$H$154,2)</f>
        <v>0</v>
      </c>
      <c r="K154" s="131"/>
      <c r="L154" s="24"/>
      <c r="M154" s="135"/>
      <c r="N154" s="136" t="s">
        <v>43</v>
      </c>
      <c r="Q154" s="137">
        <v>0</v>
      </c>
      <c r="R154" s="137">
        <f>$Q$154*$H$154</f>
        <v>0</v>
      </c>
      <c r="S154" s="137">
        <v>0</v>
      </c>
      <c r="T154" s="138">
        <f>$S$154*$H$154</f>
        <v>0</v>
      </c>
      <c r="AR154" s="89" t="s">
        <v>157</v>
      </c>
      <c r="AT154" s="89" t="s">
        <v>153</v>
      </c>
      <c r="AU154" s="89" t="s">
        <v>80</v>
      </c>
      <c r="AY154" s="10" t="s">
        <v>149</v>
      </c>
      <c r="BE154" s="139">
        <f>IF($N$154="základní",$J$154,0)</f>
        <v>0</v>
      </c>
      <c r="BF154" s="139">
        <f>IF($N$154="snížená",$J$154,0)</f>
        <v>0</v>
      </c>
      <c r="BG154" s="139">
        <f>IF($N$154="zákl. přenesená",$J$154,0)</f>
        <v>0</v>
      </c>
      <c r="BH154" s="139">
        <f>IF($N$154="sníž. přenesená",$J$154,0)</f>
        <v>0</v>
      </c>
      <c r="BI154" s="139">
        <f>IF($N$154="nulová",$J$154,0)</f>
        <v>0</v>
      </c>
      <c r="BJ154" s="89" t="s">
        <v>22</v>
      </c>
      <c r="BK154" s="139">
        <f>ROUND($I$154*$H$154,2)</f>
        <v>0</v>
      </c>
      <c r="BL154" s="89" t="s">
        <v>157</v>
      </c>
      <c r="BM154" s="89" t="s">
        <v>267</v>
      </c>
    </row>
    <row r="155" spans="2:47" s="10" customFormat="1" ht="16.5" customHeight="1">
      <c r="B155" s="24"/>
      <c r="D155" s="140" t="s">
        <v>158</v>
      </c>
      <c r="F155" s="141" t="s">
        <v>237</v>
      </c>
      <c r="L155" s="24"/>
      <c r="M155" s="50"/>
      <c r="T155" s="51"/>
      <c r="AT155" s="10" t="s">
        <v>158</v>
      </c>
      <c r="AU155" s="10" t="s">
        <v>80</v>
      </c>
    </row>
    <row r="156" spans="2:65" s="10" customFormat="1" ht="15.75" customHeight="1">
      <c r="B156" s="24"/>
      <c r="C156" s="129" t="s">
        <v>235</v>
      </c>
      <c r="D156" s="129" t="s">
        <v>153</v>
      </c>
      <c r="E156" s="130" t="s">
        <v>239</v>
      </c>
      <c r="F156" s="131" t="s">
        <v>240</v>
      </c>
      <c r="G156" s="132" t="s">
        <v>205</v>
      </c>
      <c r="H156" s="133">
        <v>1</v>
      </c>
      <c r="I156" s="156"/>
      <c r="J156" s="134">
        <f>ROUND($I$156*$H$156,2)</f>
        <v>0</v>
      </c>
      <c r="K156" s="131"/>
      <c r="L156" s="24"/>
      <c r="M156" s="135"/>
      <c r="N156" s="136" t="s">
        <v>43</v>
      </c>
      <c r="Q156" s="137">
        <v>0</v>
      </c>
      <c r="R156" s="137">
        <f>$Q$156*$H$156</f>
        <v>0</v>
      </c>
      <c r="S156" s="137">
        <v>0</v>
      </c>
      <c r="T156" s="138">
        <f>$S$156*$H$156</f>
        <v>0</v>
      </c>
      <c r="AR156" s="89" t="s">
        <v>157</v>
      </c>
      <c r="AT156" s="89" t="s">
        <v>153</v>
      </c>
      <c r="AU156" s="89" t="s">
        <v>80</v>
      </c>
      <c r="AY156" s="10" t="s">
        <v>149</v>
      </c>
      <c r="BE156" s="139">
        <f>IF($N$156="základní",$J$156,0)</f>
        <v>0</v>
      </c>
      <c r="BF156" s="139">
        <f>IF($N$156="snížená",$J$156,0)</f>
        <v>0</v>
      </c>
      <c r="BG156" s="139">
        <f>IF($N$156="zákl. přenesená",$J$156,0)</f>
        <v>0</v>
      </c>
      <c r="BH156" s="139">
        <f>IF($N$156="sníž. přenesená",$J$156,0)</f>
        <v>0</v>
      </c>
      <c r="BI156" s="139">
        <f>IF($N$156="nulová",$J$156,0)</f>
        <v>0</v>
      </c>
      <c r="BJ156" s="89" t="s">
        <v>22</v>
      </c>
      <c r="BK156" s="139">
        <f>ROUND($I$156*$H$156,2)</f>
        <v>0</v>
      </c>
      <c r="BL156" s="89" t="s">
        <v>157</v>
      </c>
      <c r="BM156" s="89" t="s">
        <v>235</v>
      </c>
    </row>
    <row r="157" spans="2:47" s="10" customFormat="1" ht="16.5" customHeight="1">
      <c r="B157" s="24"/>
      <c r="D157" s="140" t="s">
        <v>158</v>
      </c>
      <c r="F157" s="141" t="s">
        <v>240</v>
      </c>
      <c r="L157" s="24"/>
      <c r="M157" s="50"/>
      <c r="T157" s="51"/>
      <c r="AT157" s="10" t="s">
        <v>158</v>
      </c>
      <c r="AU157" s="10" t="s">
        <v>80</v>
      </c>
    </row>
    <row r="158" spans="2:65" s="10" customFormat="1" ht="15.75" customHeight="1">
      <c r="B158" s="24"/>
      <c r="C158" s="129" t="s">
        <v>238</v>
      </c>
      <c r="D158" s="129" t="s">
        <v>153</v>
      </c>
      <c r="E158" s="130" t="s">
        <v>265</v>
      </c>
      <c r="F158" s="131" t="s">
        <v>266</v>
      </c>
      <c r="G158" s="132" t="s">
        <v>205</v>
      </c>
      <c r="H158" s="133">
        <v>10</v>
      </c>
      <c r="I158" s="156"/>
      <c r="J158" s="134">
        <f>ROUND($I$158*$H$158,2)</f>
        <v>0</v>
      </c>
      <c r="K158" s="131"/>
      <c r="L158" s="24"/>
      <c r="M158" s="135"/>
      <c r="N158" s="136" t="s">
        <v>43</v>
      </c>
      <c r="Q158" s="137">
        <v>0</v>
      </c>
      <c r="R158" s="137">
        <f>$Q$158*$H$158</f>
        <v>0</v>
      </c>
      <c r="S158" s="137">
        <v>0</v>
      </c>
      <c r="T158" s="138">
        <f>$S$158*$H$158</f>
        <v>0</v>
      </c>
      <c r="AR158" s="89" t="s">
        <v>157</v>
      </c>
      <c r="AT158" s="89" t="s">
        <v>153</v>
      </c>
      <c r="AU158" s="89" t="s">
        <v>80</v>
      </c>
      <c r="AY158" s="10" t="s">
        <v>149</v>
      </c>
      <c r="BE158" s="139">
        <f>IF($N$158="základní",$J$158,0)</f>
        <v>0</v>
      </c>
      <c r="BF158" s="139">
        <f>IF($N$158="snížená",$J$158,0)</f>
        <v>0</v>
      </c>
      <c r="BG158" s="139">
        <f>IF($N$158="zákl. přenesená",$J$158,0)</f>
        <v>0</v>
      </c>
      <c r="BH158" s="139">
        <f>IF($N$158="sníž. přenesená",$J$158,0)</f>
        <v>0</v>
      </c>
      <c r="BI158" s="139">
        <f>IF($N$158="nulová",$J$158,0)</f>
        <v>0</v>
      </c>
      <c r="BJ158" s="89" t="s">
        <v>22</v>
      </c>
      <c r="BK158" s="139">
        <f>ROUND($I$158*$H$158,2)</f>
        <v>0</v>
      </c>
      <c r="BL158" s="89" t="s">
        <v>157</v>
      </c>
      <c r="BM158" s="89" t="s">
        <v>238</v>
      </c>
    </row>
    <row r="159" spans="2:47" s="10" customFormat="1" ht="16.5" customHeight="1">
      <c r="B159" s="24"/>
      <c r="D159" s="140" t="s">
        <v>158</v>
      </c>
      <c r="F159" s="141" t="s">
        <v>266</v>
      </c>
      <c r="L159" s="24"/>
      <c r="M159" s="50"/>
      <c r="T159" s="51"/>
      <c r="AT159" s="10" t="s">
        <v>158</v>
      </c>
      <c r="AU159" s="10" t="s">
        <v>80</v>
      </c>
    </row>
    <row r="160" spans="2:65" s="10" customFormat="1" ht="15.75" customHeight="1">
      <c r="B160" s="24"/>
      <c r="C160" s="142" t="s">
        <v>275</v>
      </c>
      <c r="D160" s="142" t="s">
        <v>247</v>
      </c>
      <c r="E160" s="143" t="s">
        <v>269</v>
      </c>
      <c r="F160" s="144" t="s">
        <v>270</v>
      </c>
      <c r="G160" s="145" t="s">
        <v>205</v>
      </c>
      <c r="H160" s="146">
        <v>10</v>
      </c>
      <c r="I160" s="157"/>
      <c r="J160" s="147">
        <f>ROUND($I$160*$H$160,2)</f>
        <v>0</v>
      </c>
      <c r="K160" s="144"/>
      <c r="L160" s="148"/>
      <c r="M160" s="149"/>
      <c r="N160" s="150" t="s">
        <v>43</v>
      </c>
      <c r="Q160" s="137">
        <v>0</v>
      </c>
      <c r="R160" s="137">
        <f>$Q$160*$H$160</f>
        <v>0</v>
      </c>
      <c r="S160" s="137">
        <v>0</v>
      </c>
      <c r="T160" s="138">
        <f>$S$160*$H$160</f>
        <v>0</v>
      </c>
      <c r="AR160" s="89" t="s">
        <v>164</v>
      </c>
      <c r="AT160" s="89" t="s">
        <v>247</v>
      </c>
      <c r="AU160" s="89" t="s">
        <v>80</v>
      </c>
      <c r="AY160" s="10" t="s">
        <v>149</v>
      </c>
      <c r="BE160" s="139">
        <f>IF($N$160="základní",$J$160,0)</f>
        <v>0</v>
      </c>
      <c r="BF160" s="139">
        <f>IF($N$160="snížená",$J$160,0)</f>
        <v>0</v>
      </c>
      <c r="BG160" s="139">
        <f>IF($N$160="zákl. přenesená",$J$160,0)</f>
        <v>0</v>
      </c>
      <c r="BH160" s="139">
        <f>IF($N$160="sníž. přenesená",$J$160,0)</f>
        <v>0</v>
      </c>
      <c r="BI160" s="139">
        <f>IF($N$160="nulová",$J$160,0)</f>
        <v>0</v>
      </c>
      <c r="BJ160" s="89" t="s">
        <v>22</v>
      </c>
      <c r="BK160" s="139">
        <f>ROUND($I$160*$H$160,2)</f>
        <v>0</v>
      </c>
      <c r="BL160" s="89" t="s">
        <v>157</v>
      </c>
      <c r="BM160" s="89" t="s">
        <v>275</v>
      </c>
    </row>
    <row r="161" spans="2:47" s="10" customFormat="1" ht="16.5" customHeight="1">
      <c r="B161" s="24"/>
      <c r="D161" s="140" t="s">
        <v>158</v>
      </c>
      <c r="F161" s="141" t="s">
        <v>270</v>
      </c>
      <c r="L161" s="24"/>
      <c r="M161" s="50"/>
      <c r="T161" s="51"/>
      <c r="AT161" s="10" t="s">
        <v>158</v>
      </c>
      <c r="AU161" s="10" t="s">
        <v>80</v>
      </c>
    </row>
    <row r="162" spans="2:65" s="10" customFormat="1" ht="15.75" customHeight="1">
      <c r="B162" s="24"/>
      <c r="C162" s="129" t="s">
        <v>152</v>
      </c>
      <c r="D162" s="129" t="s">
        <v>153</v>
      </c>
      <c r="E162" s="130" t="s">
        <v>271</v>
      </c>
      <c r="F162" s="131" t="s">
        <v>272</v>
      </c>
      <c r="G162" s="132" t="s">
        <v>205</v>
      </c>
      <c r="H162" s="133">
        <v>3</v>
      </c>
      <c r="I162" s="156"/>
      <c r="J162" s="134">
        <f>ROUND($I$162*$H$162,2)</f>
        <v>0</v>
      </c>
      <c r="K162" s="131"/>
      <c r="L162" s="24"/>
      <c r="M162" s="135"/>
      <c r="N162" s="136" t="s">
        <v>43</v>
      </c>
      <c r="Q162" s="137">
        <v>0</v>
      </c>
      <c r="R162" s="137">
        <f>$Q$162*$H$162</f>
        <v>0</v>
      </c>
      <c r="S162" s="137">
        <v>0</v>
      </c>
      <c r="T162" s="138">
        <f>$S$162*$H$162</f>
        <v>0</v>
      </c>
      <c r="AR162" s="89" t="s">
        <v>157</v>
      </c>
      <c r="AT162" s="89" t="s">
        <v>153</v>
      </c>
      <c r="AU162" s="89" t="s">
        <v>80</v>
      </c>
      <c r="AY162" s="10" t="s">
        <v>149</v>
      </c>
      <c r="BE162" s="139">
        <f>IF($N$162="základní",$J$162,0)</f>
        <v>0</v>
      </c>
      <c r="BF162" s="139">
        <f>IF($N$162="snížená",$J$162,0)</f>
        <v>0</v>
      </c>
      <c r="BG162" s="139">
        <f>IF($N$162="zákl. přenesená",$J$162,0)</f>
        <v>0</v>
      </c>
      <c r="BH162" s="139">
        <f>IF($N$162="sníž. přenesená",$J$162,0)</f>
        <v>0</v>
      </c>
      <c r="BI162" s="139">
        <f>IF($N$162="nulová",$J$162,0)</f>
        <v>0</v>
      </c>
      <c r="BJ162" s="89" t="s">
        <v>22</v>
      </c>
      <c r="BK162" s="139">
        <f>ROUND($I$162*$H$162,2)</f>
        <v>0</v>
      </c>
      <c r="BL162" s="89" t="s">
        <v>157</v>
      </c>
      <c r="BM162" s="89" t="s">
        <v>152</v>
      </c>
    </row>
    <row r="163" spans="2:47" s="10" customFormat="1" ht="16.5" customHeight="1">
      <c r="B163" s="24"/>
      <c r="D163" s="140" t="s">
        <v>158</v>
      </c>
      <c r="F163" s="141" t="s">
        <v>272</v>
      </c>
      <c r="L163" s="24"/>
      <c r="M163" s="50"/>
      <c r="T163" s="51"/>
      <c r="AT163" s="10" t="s">
        <v>158</v>
      </c>
      <c r="AU163" s="10" t="s">
        <v>80</v>
      </c>
    </row>
    <row r="164" spans="2:65" s="10" customFormat="1" ht="15.75" customHeight="1">
      <c r="B164" s="24"/>
      <c r="C164" s="129" t="s">
        <v>280</v>
      </c>
      <c r="D164" s="129" t="s">
        <v>153</v>
      </c>
      <c r="E164" s="130" t="s">
        <v>273</v>
      </c>
      <c r="F164" s="131" t="s">
        <v>274</v>
      </c>
      <c r="G164" s="132" t="s">
        <v>205</v>
      </c>
      <c r="H164" s="133">
        <v>3</v>
      </c>
      <c r="I164" s="156"/>
      <c r="J164" s="134">
        <f>ROUND($I$164*$H$164,2)</f>
        <v>0</v>
      </c>
      <c r="K164" s="131"/>
      <c r="L164" s="24"/>
      <c r="M164" s="135"/>
      <c r="N164" s="136" t="s">
        <v>43</v>
      </c>
      <c r="Q164" s="137">
        <v>0</v>
      </c>
      <c r="R164" s="137">
        <f>$Q$164*$H$164</f>
        <v>0</v>
      </c>
      <c r="S164" s="137">
        <v>0</v>
      </c>
      <c r="T164" s="138">
        <f>$S$164*$H$164</f>
        <v>0</v>
      </c>
      <c r="AR164" s="89" t="s">
        <v>157</v>
      </c>
      <c r="AT164" s="89" t="s">
        <v>153</v>
      </c>
      <c r="AU164" s="89" t="s">
        <v>80</v>
      </c>
      <c r="AY164" s="10" t="s">
        <v>149</v>
      </c>
      <c r="BE164" s="139">
        <f>IF($N$164="základní",$J$164,0)</f>
        <v>0</v>
      </c>
      <c r="BF164" s="139">
        <f>IF($N$164="snížená",$J$164,0)</f>
        <v>0</v>
      </c>
      <c r="BG164" s="139">
        <f>IF($N$164="zákl. přenesená",$J$164,0)</f>
        <v>0</v>
      </c>
      <c r="BH164" s="139">
        <f>IF($N$164="sníž. přenesená",$J$164,0)</f>
        <v>0</v>
      </c>
      <c r="BI164" s="139">
        <f>IF($N$164="nulová",$J$164,0)</f>
        <v>0</v>
      </c>
      <c r="BJ164" s="89" t="s">
        <v>22</v>
      </c>
      <c r="BK164" s="139">
        <f>ROUND($I$164*$H$164,2)</f>
        <v>0</v>
      </c>
      <c r="BL164" s="89" t="s">
        <v>157</v>
      </c>
      <c r="BM164" s="89" t="s">
        <v>280</v>
      </c>
    </row>
    <row r="165" spans="2:47" s="10" customFormat="1" ht="16.5" customHeight="1">
      <c r="B165" s="24"/>
      <c r="D165" s="140" t="s">
        <v>158</v>
      </c>
      <c r="F165" s="141" t="s">
        <v>274</v>
      </c>
      <c r="L165" s="24"/>
      <c r="M165" s="50"/>
      <c r="T165" s="51"/>
      <c r="AT165" s="10" t="s">
        <v>158</v>
      </c>
      <c r="AU165" s="10" t="s">
        <v>80</v>
      </c>
    </row>
    <row r="166" spans="2:65" s="10" customFormat="1" ht="15.75" customHeight="1">
      <c r="B166" s="24"/>
      <c r="C166" s="129" t="s">
        <v>161</v>
      </c>
      <c r="D166" s="129" t="s">
        <v>153</v>
      </c>
      <c r="E166" s="130" t="s">
        <v>276</v>
      </c>
      <c r="F166" s="131" t="s">
        <v>274</v>
      </c>
      <c r="G166" s="132" t="s">
        <v>205</v>
      </c>
      <c r="H166" s="133">
        <v>2</v>
      </c>
      <c r="I166" s="156"/>
      <c r="J166" s="134">
        <f>ROUND($I$166*$H$166,2)</f>
        <v>0</v>
      </c>
      <c r="K166" s="131"/>
      <c r="L166" s="24"/>
      <c r="M166" s="135"/>
      <c r="N166" s="136" t="s">
        <v>43</v>
      </c>
      <c r="Q166" s="137">
        <v>0</v>
      </c>
      <c r="R166" s="137">
        <f>$Q$166*$H$166</f>
        <v>0</v>
      </c>
      <c r="S166" s="137">
        <v>0</v>
      </c>
      <c r="T166" s="138">
        <f>$S$166*$H$166</f>
        <v>0</v>
      </c>
      <c r="AR166" s="89" t="s">
        <v>157</v>
      </c>
      <c r="AT166" s="89" t="s">
        <v>153</v>
      </c>
      <c r="AU166" s="89" t="s">
        <v>80</v>
      </c>
      <c r="AY166" s="10" t="s">
        <v>149</v>
      </c>
      <c r="BE166" s="139">
        <f>IF($N$166="základní",$J$166,0)</f>
        <v>0</v>
      </c>
      <c r="BF166" s="139">
        <f>IF($N$166="snížená",$J$166,0)</f>
        <v>0</v>
      </c>
      <c r="BG166" s="139">
        <f>IF($N$166="zákl. přenesená",$J$166,0)</f>
        <v>0</v>
      </c>
      <c r="BH166" s="139">
        <f>IF($N$166="sníž. přenesená",$J$166,0)</f>
        <v>0</v>
      </c>
      <c r="BI166" s="139">
        <f>IF($N$166="nulová",$J$166,0)</f>
        <v>0</v>
      </c>
      <c r="BJ166" s="89" t="s">
        <v>22</v>
      </c>
      <c r="BK166" s="139">
        <f>ROUND($I$166*$H$166,2)</f>
        <v>0</v>
      </c>
      <c r="BL166" s="89" t="s">
        <v>157</v>
      </c>
      <c r="BM166" s="89" t="s">
        <v>161</v>
      </c>
    </row>
    <row r="167" spans="2:47" s="10" customFormat="1" ht="16.5" customHeight="1">
      <c r="B167" s="24"/>
      <c r="D167" s="140" t="s">
        <v>158</v>
      </c>
      <c r="F167" s="141" t="s">
        <v>274</v>
      </c>
      <c r="L167" s="24"/>
      <c r="M167" s="50"/>
      <c r="T167" s="51"/>
      <c r="AT167" s="10" t="s">
        <v>158</v>
      </c>
      <c r="AU167" s="10" t="s">
        <v>80</v>
      </c>
    </row>
    <row r="168" spans="2:65" s="10" customFormat="1" ht="15.75" customHeight="1">
      <c r="B168" s="24"/>
      <c r="C168" s="129" t="s">
        <v>287</v>
      </c>
      <c r="D168" s="129" t="s">
        <v>153</v>
      </c>
      <c r="E168" s="130" t="s">
        <v>278</v>
      </c>
      <c r="F168" s="131" t="s">
        <v>279</v>
      </c>
      <c r="G168" s="132" t="s">
        <v>205</v>
      </c>
      <c r="H168" s="133">
        <v>6</v>
      </c>
      <c r="I168" s="156"/>
      <c r="J168" s="134">
        <f>ROUND($I$168*$H$168,2)</f>
        <v>0</v>
      </c>
      <c r="K168" s="131"/>
      <c r="L168" s="24"/>
      <c r="M168" s="135"/>
      <c r="N168" s="136" t="s">
        <v>43</v>
      </c>
      <c r="Q168" s="137">
        <v>0</v>
      </c>
      <c r="R168" s="137">
        <f>$Q$168*$H$168</f>
        <v>0</v>
      </c>
      <c r="S168" s="137">
        <v>0</v>
      </c>
      <c r="T168" s="138">
        <f>$S$168*$H$168</f>
        <v>0</v>
      </c>
      <c r="AR168" s="89" t="s">
        <v>157</v>
      </c>
      <c r="AT168" s="89" t="s">
        <v>153</v>
      </c>
      <c r="AU168" s="89" t="s">
        <v>80</v>
      </c>
      <c r="AY168" s="10" t="s">
        <v>149</v>
      </c>
      <c r="BE168" s="139">
        <f>IF($N$168="základní",$J$168,0)</f>
        <v>0</v>
      </c>
      <c r="BF168" s="139">
        <f>IF($N$168="snížená",$J$168,0)</f>
        <v>0</v>
      </c>
      <c r="BG168" s="139">
        <f>IF($N$168="zákl. přenesená",$J$168,0)</f>
        <v>0</v>
      </c>
      <c r="BH168" s="139">
        <f>IF($N$168="sníž. přenesená",$J$168,0)</f>
        <v>0</v>
      </c>
      <c r="BI168" s="139">
        <f>IF($N$168="nulová",$J$168,0)</f>
        <v>0</v>
      </c>
      <c r="BJ168" s="89" t="s">
        <v>22</v>
      </c>
      <c r="BK168" s="139">
        <f>ROUND($I$168*$H$168,2)</f>
        <v>0</v>
      </c>
      <c r="BL168" s="89" t="s">
        <v>157</v>
      </c>
      <c r="BM168" s="89" t="s">
        <v>287</v>
      </c>
    </row>
    <row r="169" spans="2:47" s="10" customFormat="1" ht="16.5" customHeight="1">
      <c r="B169" s="24"/>
      <c r="D169" s="140" t="s">
        <v>158</v>
      </c>
      <c r="F169" s="141" t="s">
        <v>279</v>
      </c>
      <c r="L169" s="24"/>
      <c r="M169" s="50"/>
      <c r="T169" s="51"/>
      <c r="AT169" s="10" t="s">
        <v>158</v>
      </c>
      <c r="AU169" s="10" t="s">
        <v>80</v>
      </c>
    </row>
    <row r="170" spans="2:65" s="10" customFormat="1" ht="15.75" customHeight="1">
      <c r="B170" s="24"/>
      <c r="C170" s="142" t="s">
        <v>284</v>
      </c>
      <c r="D170" s="142" t="s">
        <v>247</v>
      </c>
      <c r="E170" s="143" t="s">
        <v>282</v>
      </c>
      <c r="F170" s="144" t="s">
        <v>283</v>
      </c>
      <c r="G170" s="145" t="s">
        <v>156</v>
      </c>
      <c r="H170" s="146">
        <v>15</v>
      </c>
      <c r="I170" s="157"/>
      <c r="J170" s="147">
        <f>ROUND($I$170*$H$170,2)</f>
        <v>0</v>
      </c>
      <c r="K170" s="144"/>
      <c r="L170" s="148"/>
      <c r="M170" s="149"/>
      <c r="N170" s="150" t="s">
        <v>43</v>
      </c>
      <c r="Q170" s="137">
        <v>0</v>
      </c>
      <c r="R170" s="137">
        <f>$Q$170*$H$170</f>
        <v>0</v>
      </c>
      <c r="S170" s="137">
        <v>0</v>
      </c>
      <c r="T170" s="138">
        <f>$S$170*$H$170</f>
        <v>0</v>
      </c>
      <c r="AR170" s="89" t="s">
        <v>164</v>
      </c>
      <c r="AT170" s="89" t="s">
        <v>247</v>
      </c>
      <c r="AU170" s="89" t="s">
        <v>80</v>
      </c>
      <c r="AY170" s="10" t="s">
        <v>149</v>
      </c>
      <c r="BE170" s="139">
        <f>IF($N$170="základní",$J$170,0)</f>
        <v>0</v>
      </c>
      <c r="BF170" s="139">
        <f>IF($N$170="snížená",$J$170,0)</f>
        <v>0</v>
      </c>
      <c r="BG170" s="139">
        <f>IF($N$170="zákl. přenesená",$J$170,0)</f>
        <v>0</v>
      </c>
      <c r="BH170" s="139">
        <f>IF($N$170="sníž. přenesená",$J$170,0)</f>
        <v>0</v>
      </c>
      <c r="BI170" s="139">
        <f>IF($N$170="nulová",$J$170,0)</f>
        <v>0</v>
      </c>
      <c r="BJ170" s="89" t="s">
        <v>22</v>
      </c>
      <c r="BK170" s="139">
        <f>ROUND($I$170*$H$170,2)</f>
        <v>0</v>
      </c>
      <c r="BL170" s="89" t="s">
        <v>157</v>
      </c>
      <c r="BM170" s="89" t="s">
        <v>284</v>
      </c>
    </row>
    <row r="171" spans="2:47" s="10" customFormat="1" ht="16.5" customHeight="1">
      <c r="B171" s="24"/>
      <c r="D171" s="140" t="s">
        <v>158</v>
      </c>
      <c r="F171" s="141" t="s">
        <v>283</v>
      </c>
      <c r="L171" s="24"/>
      <c r="M171" s="50"/>
      <c r="T171" s="51"/>
      <c r="AT171" s="10" t="s">
        <v>158</v>
      </c>
      <c r="AU171" s="10" t="s">
        <v>80</v>
      </c>
    </row>
    <row r="172" spans="2:65" s="10" customFormat="1" ht="15.75" customHeight="1">
      <c r="B172" s="24"/>
      <c r="C172" s="129" t="s">
        <v>288</v>
      </c>
      <c r="D172" s="129" t="s">
        <v>153</v>
      </c>
      <c r="E172" s="130" t="s">
        <v>285</v>
      </c>
      <c r="F172" s="131" t="s">
        <v>286</v>
      </c>
      <c r="G172" s="132" t="s">
        <v>205</v>
      </c>
      <c r="H172" s="133">
        <v>6</v>
      </c>
      <c r="I172" s="156"/>
      <c r="J172" s="134">
        <f>ROUND($I$172*$H$172,2)</f>
        <v>0</v>
      </c>
      <c r="K172" s="131"/>
      <c r="L172" s="24"/>
      <c r="M172" s="135"/>
      <c r="N172" s="136" t="s">
        <v>43</v>
      </c>
      <c r="Q172" s="137">
        <v>0</v>
      </c>
      <c r="R172" s="137">
        <f>$Q$172*$H$172</f>
        <v>0</v>
      </c>
      <c r="S172" s="137">
        <v>0</v>
      </c>
      <c r="T172" s="138">
        <f>$S$172*$H$172</f>
        <v>0</v>
      </c>
      <c r="AR172" s="89" t="s">
        <v>157</v>
      </c>
      <c r="AT172" s="89" t="s">
        <v>153</v>
      </c>
      <c r="AU172" s="89" t="s">
        <v>80</v>
      </c>
      <c r="AY172" s="10" t="s">
        <v>149</v>
      </c>
      <c r="BE172" s="139">
        <f>IF($N$172="základní",$J$172,0)</f>
        <v>0</v>
      </c>
      <c r="BF172" s="139">
        <f>IF($N$172="snížená",$J$172,0)</f>
        <v>0</v>
      </c>
      <c r="BG172" s="139">
        <f>IF($N$172="zákl. přenesená",$J$172,0)</f>
        <v>0</v>
      </c>
      <c r="BH172" s="139">
        <f>IF($N$172="sníž. přenesená",$J$172,0)</f>
        <v>0</v>
      </c>
      <c r="BI172" s="139">
        <f>IF($N$172="nulová",$J$172,0)</f>
        <v>0</v>
      </c>
      <c r="BJ172" s="89" t="s">
        <v>22</v>
      </c>
      <c r="BK172" s="139">
        <f>ROUND($I$172*$H$172,2)</f>
        <v>0</v>
      </c>
      <c r="BL172" s="89" t="s">
        <v>157</v>
      </c>
      <c r="BM172" s="89" t="s">
        <v>288</v>
      </c>
    </row>
    <row r="173" spans="2:47" s="10" customFormat="1" ht="16.5" customHeight="1">
      <c r="B173" s="24"/>
      <c r="D173" s="140" t="s">
        <v>158</v>
      </c>
      <c r="F173" s="141" t="s">
        <v>286</v>
      </c>
      <c r="L173" s="24"/>
      <c r="M173" s="50"/>
      <c r="T173" s="51"/>
      <c r="AT173" s="10" t="s">
        <v>158</v>
      </c>
      <c r="AU173" s="10" t="s">
        <v>80</v>
      </c>
    </row>
    <row r="174" spans="2:65" s="10" customFormat="1" ht="15.75" customHeight="1">
      <c r="B174" s="24"/>
      <c r="C174" s="142" t="s">
        <v>277</v>
      </c>
      <c r="D174" s="142" t="s">
        <v>247</v>
      </c>
      <c r="E174" s="143" t="s">
        <v>289</v>
      </c>
      <c r="F174" s="144" t="s">
        <v>290</v>
      </c>
      <c r="G174" s="145" t="s">
        <v>291</v>
      </c>
      <c r="H174" s="146">
        <v>16</v>
      </c>
      <c r="I174" s="157"/>
      <c r="J174" s="147">
        <f>ROUND($I$174*$H$174,2)</f>
        <v>0</v>
      </c>
      <c r="K174" s="144"/>
      <c r="L174" s="148"/>
      <c r="M174" s="149"/>
      <c r="N174" s="150" t="s">
        <v>43</v>
      </c>
      <c r="Q174" s="137">
        <v>0</v>
      </c>
      <c r="R174" s="137">
        <f>$Q$174*$H$174</f>
        <v>0</v>
      </c>
      <c r="S174" s="137">
        <v>0</v>
      </c>
      <c r="T174" s="138">
        <f>$S$174*$H$174</f>
        <v>0</v>
      </c>
      <c r="AR174" s="89" t="s">
        <v>164</v>
      </c>
      <c r="AT174" s="89" t="s">
        <v>247</v>
      </c>
      <c r="AU174" s="89" t="s">
        <v>80</v>
      </c>
      <c r="AY174" s="10" t="s">
        <v>149</v>
      </c>
      <c r="BE174" s="139">
        <f>IF($N$174="základní",$J$174,0)</f>
        <v>0</v>
      </c>
      <c r="BF174" s="139">
        <f>IF($N$174="snížená",$J$174,0)</f>
        <v>0</v>
      </c>
      <c r="BG174" s="139">
        <f>IF($N$174="zákl. přenesená",$J$174,0)</f>
        <v>0</v>
      </c>
      <c r="BH174" s="139">
        <f>IF($N$174="sníž. přenesená",$J$174,0)</f>
        <v>0</v>
      </c>
      <c r="BI174" s="139">
        <f>IF($N$174="nulová",$J$174,0)</f>
        <v>0</v>
      </c>
      <c r="BJ174" s="89" t="s">
        <v>22</v>
      </c>
      <c r="BK174" s="139">
        <f>ROUND($I$174*$H$174,2)</f>
        <v>0</v>
      </c>
      <c r="BL174" s="89" t="s">
        <v>157</v>
      </c>
      <c r="BM174" s="89" t="s">
        <v>277</v>
      </c>
    </row>
    <row r="175" spans="2:47" s="10" customFormat="1" ht="16.5" customHeight="1">
      <c r="B175" s="24"/>
      <c r="D175" s="140" t="s">
        <v>158</v>
      </c>
      <c r="F175" s="141" t="s">
        <v>290</v>
      </c>
      <c r="L175" s="24"/>
      <c r="M175" s="50"/>
      <c r="T175" s="51"/>
      <c r="AT175" s="10" t="s">
        <v>158</v>
      </c>
      <c r="AU175" s="10" t="s">
        <v>80</v>
      </c>
    </row>
    <row r="176" spans="2:65" s="10" customFormat="1" ht="15.75" customHeight="1">
      <c r="B176" s="24"/>
      <c r="C176" s="129" t="s">
        <v>281</v>
      </c>
      <c r="D176" s="129" t="s">
        <v>153</v>
      </c>
      <c r="E176" s="130" t="s">
        <v>292</v>
      </c>
      <c r="F176" s="131" t="s">
        <v>293</v>
      </c>
      <c r="G176" s="132" t="s">
        <v>205</v>
      </c>
      <c r="H176" s="133">
        <v>2</v>
      </c>
      <c r="I176" s="156"/>
      <c r="J176" s="134">
        <f>ROUND($I$176*$H$176,2)</f>
        <v>0</v>
      </c>
      <c r="K176" s="131"/>
      <c r="L176" s="24"/>
      <c r="M176" s="135"/>
      <c r="N176" s="136" t="s">
        <v>43</v>
      </c>
      <c r="Q176" s="137">
        <v>0</v>
      </c>
      <c r="R176" s="137">
        <f>$Q$176*$H$176</f>
        <v>0</v>
      </c>
      <c r="S176" s="137">
        <v>0</v>
      </c>
      <c r="T176" s="138">
        <f>$S$176*$H$176</f>
        <v>0</v>
      </c>
      <c r="AR176" s="89" t="s">
        <v>157</v>
      </c>
      <c r="AT176" s="89" t="s">
        <v>153</v>
      </c>
      <c r="AU176" s="89" t="s">
        <v>80</v>
      </c>
      <c r="AY176" s="10" t="s">
        <v>149</v>
      </c>
      <c r="BE176" s="139">
        <f>IF($N$176="základní",$J$176,0)</f>
        <v>0</v>
      </c>
      <c r="BF176" s="139">
        <f>IF($N$176="snížená",$J$176,0)</f>
        <v>0</v>
      </c>
      <c r="BG176" s="139">
        <f>IF($N$176="zákl. přenesená",$J$176,0)</f>
        <v>0</v>
      </c>
      <c r="BH176" s="139">
        <f>IF($N$176="sníž. přenesená",$J$176,0)</f>
        <v>0</v>
      </c>
      <c r="BI176" s="139">
        <f>IF($N$176="nulová",$J$176,0)</f>
        <v>0</v>
      </c>
      <c r="BJ176" s="89" t="s">
        <v>22</v>
      </c>
      <c r="BK176" s="139">
        <f>ROUND($I$176*$H$176,2)</f>
        <v>0</v>
      </c>
      <c r="BL176" s="89" t="s">
        <v>157</v>
      </c>
      <c r="BM176" s="89" t="s">
        <v>281</v>
      </c>
    </row>
    <row r="177" spans="2:47" s="10" customFormat="1" ht="16.5" customHeight="1">
      <c r="B177" s="24"/>
      <c r="D177" s="140" t="s">
        <v>158</v>
      </c>
      <c r="F177" s="141" t="s">
        <v>293</v>
      </c>
      <c r="L177" s="24"/>
      <c r="M177" s="50"/>
      <c r="T177" s="51"/>
      <c r="AT177" s="10" t="s">
        <v>158</v>
      </c>
      <c r="AU177" s="10" t="s">
        <v>80</v>
      </c>
    </row>
    <row r="178" spans="2:65" s="10" customFormat="1" ht="15.75" customHeight="1">
      <c r="B178" s="24"/>
      <c r="C178" s="142" t="s">
        <v>264</v>
      </c>
      <c r="D178" s="142" t="s">
        <v>247</v>
      </c>
      <c r="E178" s="143" t="s">
        <v>294</v>
      </c>
      <c r="F178" s="144" t="s">
        <v>295</v>
      </c>
      <c r="G178" s="145" t="s">
        <v>205</v>
      </c>
      <c r="H178" s="146">
        <v>2</v>
      </c>
      <c r="I178" s="157"/>
      <c r="J178" s="147">
        <f>ROUND($I$178*$H$178,2)</f>
        <v>0</v>
      </c>
      <c r="K178" s="144"/>
      <c r="L178" s="148"/>
      <c r="M178" s="149"/>
      <c r="N178" s="150" t="s">
        <v>43</v>
      </c>
      <c r="Q178" s="137">
        <v>0</v>
      </c>
      <c r="R178" s="137">
        <f>$Q$178*$H$178</f>
        <v>0</v>
      </c>
      <c r="S178" s="137">
        <v>0</v>
      </c>
      <c r="T178" s="138">
        <f>$S$178*$H$178</f>
        <v>0</v>
      </c>
      <c r="AR178" s="89" t="s">
        <v>164</v>
      </c>
      <c r="AT178" s="89" t="s">
        <v>247</v>
      </c>
      <c r="AU178" s="89" t="s">
        <v>80</v>
      </c>
      <c r="AY178" s="10" t="s">
        <v>149</v>
      </c>
      <c r="BE178" s="139">
        <f>IF($N$178="základní",$J$178,0)</f>
        <v>0</v>
      </c>
      <c r="BF178" s="139">
        <f>IF($N$178="snížená",$J$178,0)</f>
        <v>0</v>
      </c>
      <c r="BG178" s="139">
        <f>IF($N$178="zákl. přenesená",$J$178,0)</f>
        <v>0</v>
      </c>
      <c r="BH178" s="139">
        <f>IF($N$178="sníž. přenesená",$J$178,0)</f>
        <v>0</v>
      </c>
      <c r="BI178" s="139">
        <f>IF($N$178="nulová",$J$178,0)</f>
        <v>0</v>
      </c>
      <c r="BJ178" s="89" t="s">
        <v>22</v>
      </c>
      <c r="BK178" s="139">
        <f>ROUND($I$178*$H$178,2)</f>
        <v>0</v>
      </c>
      <c r="BL178" s="89" t="s">
        <v>157</v>
      </c>
      <c r="BM178" s="89" t="s">
        <v>264</v>
      </c>
    </row>
    <row r="179" spans="2:47" s="10" customFormat="1" ht="16.5" customHeight="1">
      <c r="B179" s="24"/>
      <c r="D179" s="140" t="s">
        <v>158</v>
      </c>
      <c r="F179" s="141" t="s">
        <v>295</v>
      </c>
      <c r="L179" s="24"/>
      <c r="M179" s="50"/>
      <c r="T179" s="51"/>
      <c r="AT179" s="10" t="s">
        <v>158</v>
      </c>
      <c r="AU179" s="10" t="s">
        <v>80</v>
      </c>
    </row>
    <row r="180" spans="2:65" s="10" customFormat="1" ht="15.75" customHeight="1">
      <c r="B180" s="24"/>
      <c r="C180" s="129" t="s">
        <v>268</v>
      </c>
      <c r="D180" s="129" t="s">
        <v>153</v>
      </c>
      <c r="E180" s="130" t="s">
        <v>297</v>
      </c>
      <c r="F180" s="131" t="s">
        <v>298</v>
      </c>
      <c r="G180" s="132" t="s">
        <v>178</v>
      </c>
      <c r="H180" s="133">
        <v>0.37</v>
      </c>
      <c r="I180" s="156"/>
      <c r="J180" s="134">
        <f>ROUND($I$180*$H$180,2)</f>
        <v>0</v>
      </c>
      <c r="K180" s="131"/>
      <c r="L180" s="24"/>
      <c r="M180" s="135"/>
      <c r="N180" s="136" t="s">
        <v>43</v>
      </c>
      <c r="Q180" s="137">
        <v>0</v>
      </c>
      <c r="R180" s="137">
        <f>$Q$180*$H$180</f>
        <v>0</v>
      </c>
      <c r="S180" s="137">
        <v>0</v>
      </c>
      <c r="T180" s="138">
        <f>$S$180*$H$180</f>
        <v>0</v>
      </c>
      <c r="AR180" s="89" t="s">
        <v>157</v>
      </c>
      <c r="AT180" s="89" t="s">
        <v>153</v>
      </c>
      <c r="AU180" s="89" t="s">
        <v>80</v>
      </c>
      <c r="AY180" s="10" t="s">
        <v>149</v>
      </c>
      <c r="BE180" s="139">
        <f>IF($N$180="základní",$J$180,0)</f>
        <v>0</v>
      </c>
      <c r="BF180" s="139">
        <f>IF($N$180="snížená",$J$180,0)</f>
        <v>0</v>
      </c>
      <c r="BG180" s="139">
        <f>IF($N$180="zákl. přenesená",$J$180,0)</f>
        <v>0</v>
      </c>
      <c r="BH180" s="139">
        <f>IF($N$180="sníž. přenesená",$J$180,0)</f>
        <v>0</v>
      </c>
      <c r="BI180" s="139">
        <f>IF($N$180="nulová",$J$180,0)</f>
        <v>0</v>
      </c>
      <c r="BJ180" s="89" t="s">
        <v>22</v>
      </c>
      <c r="BK180" s="139">
        <f>ROUND($I$180*$H$180,2)</f>
        <v>0</v>
      </c>
      <c r="BL180" s="89" t="s">
        <v>157</v>
      </c>
      <c r="BM180" s="89" t="s">
        <v>268</v>
      </c>
    </row>
    <row r="181" spans="2:47" s="10" customFormat="1" ht="16.5" customHeight="1">
      <c r="B181" s="24"/>
      <c r="D181" s="140" t="s">
        <v>158</v>
      </c>
      <c r="F181" s="141" t="s">
        <v>298</v>
      </c>
      <c r="L181" s="24"/>
      <c r="M181" s="50"/>
      <c r="T181" s="51"/>
      <c r="AT181" s="10" t="s">
        <v>158</v>
      </c>
      <c r="AU181" s="10" t="s">
        <v>80</v>
      </c>
    </row>
    <row r="182" spans="2:63" s="119" customFormat="1" ht="30.75" customHeight="1">
      <c r="B182" s="118"/>
      <c r="D182" s="120" t="s">
        <v>71</v>
      </c>
      <c r="E182" s="127" t="s">
        <v>299</v>
      </c>
      <c r="F182" s="127" t="s">
        <v>300</v>
      </c>
      <c r="J182" s="128">
        <f>$BK$182</f>
        <v>0</v>
      </c>
      <c r="L182" s="118"/>
      <c r="M182" s="123"/>
      <c r="P182" s="124">
        <f>SUM($P$183:$P$186)</f>
        <v>0</v>
      </c>
      <c r="R182" s="124">
        <f>SUM($R$183:$R$186)</f>
        <v>0</v>
      </c>
      <c r="T182" s="125">
        <f>SUM($T$183:$T$186)</f>
        <v>0</v>
      </c>
      <c r="AR182" s="120" t="s">
        <v>22</v>
      </c>
      <c r="AT182" s="120" t="s">
        <v>71</v>
      </c>
      <c r="AU182" s="120" t="s">
        <v>22</v>
      </c>
      <c r="AY182" s="120" t="s">
        <v>149</v>
      </c>
      <c r="BK182" s="126">
        <f>SUM($BK$183:$BK$186)</f>
        <v>0</v>
      </c>
    </row>
    <row r="183" spans="2:65" s="10" customFormat="1" ht="15.75" customHeight="1">
      <c r="B183" s="24"/>
      <c r="C183" s="129" t="s">
        <v>169</v>
      </c>
      <c r="D183" s="129" t="s">
        <v>153</v>
      </c>
      <c r="E183" s="130" t="s">
        <v>302</v>
      </c>
      <c r="F183" s="131" t="s">
        <v>303</v>
      </c>
      <c r="G183" s="132" t="s">
        <v>304</v>
      </c>
      <c r="H183" s="133">
        <v>1</v>
      </c>
      <c r="I183" s="156"/>
      <c r="J183" s="134">
        <f>ROUND($I$183*$H$183,2)</f>
        <v>0</v>
      </c>
      <c r="K183" s="131"/>
      <c r="L183" s="24"/>
      <c r="M183" s="135"/>
      <c r="N183" s="136" t="s">
        <v>43</v>
      </c>
      <c r="Q183" s="137">
        <v>0</v>
      </c>
      <c r="R183" s="137">
        <f>$Q$183*$H$183</f>
        <v>0</v>
      </c>
      <c r="S183" s="137">
        <v>0</v>
      </c>
      <c r="T183" s="138">
        <f>$S$183*$H$183</f>
        <v>0</v>
      </c>
      <c r="AR183" s="89" t="s">
        <v>157</v>
      </c>
      <c r="AT183" s="89" t="s">
        <v>153</v>
      </c>
      <c r="AU183" s="89" t="s">
        <v>80</v>
      </c>
      <c r="AY183" s="10" t="s">
        <v>149</v>
      </c>
      <c r="BE183" s="139">
        <f>IF($N$183="základní",$J$183,0)</f>
        <v>0</v>
      </c>
      <c r="BF183" s="139">
        <f>IF($N$183="snížená",$J$183,0)</f>
        <v>0</v>
      </c>
      <c r="BG183" s="139">
        <f>IF($N$183="zákl. přenesená",$J$183,0)</f>
        <v>0</v>
      </c>
      <c r="BH183" s="139">
        <f>IF($N$183="sníž. přenesená",$J$183,0)</f>
        <v>0</v>
      </c>
      <c r="BI183" s="139">
        <f>IF($N$183="nulová",$J$183,0)</f>
        <v>0</v>
      </c>
      <c r="BJ183" s="89" t="s">
        <v>22</v>
      </c>
      <c r="BK183" s="139">
        <f>ROUND($I$183*$H$183,2)</f>
        <v>0</v>
      </c>
      <c r="BL183" s="89" t="s">
        <v>157</v>
      </c>
      <c r="BM183" s="89" t="s">
        <v>169</v>
      </c>
    </row>
    <row r="184" spans="2:47" s="10" customFormat="1" ht="16.5" customHeight="1">
      <c r="B184" s="24"/>
      <c r="D184" s="140" t="s">
        <v>158</v>
      </c>
      <c r="F184" s="141" t="s">
        <v>303</v>
      </c>
      <c r="L184" s="24"/>
      <c r="M184" s="50"/>
      <c r="T184" s="51"/>
      <c r="AT184" s="10" t="s">
        <v>158</v>
      </c>
      <c r="AU184" s="10" t="s">
        <v>80</v>
      </c>
    </row>
    <row r="185" spans="2:65" s="10" customFormat="1" ht="15.75" customHeight="1">
      <c r="B185" s="24"/>
      <c r="C185" s="129" t="s">
        <v>296</v>
      </c>
      <c r="D185" s="129" t="s">
        <v>153</v>
      </c>
      <c r="E185" s="130" t="s">
        <v>305</v>
      </c>
      <c r="F185" s="131" t="s">
        <v>306</v>
      </c>
      <c r="G185" s="132" t="s">
        <v>307</v>
      </c>
      <c r="H185" s="133">
        <v>60</v>
      </c>
      <c r="I185" s="156"/>
      <c r="J185" s="134">
        <f>ROUND($I$185*$H$185,2)</f>
        <v>0</v>
      </c>
      <c r="K185" s="131"/>
      <c r="L185" s="24"/>
      <c r="M185" s="135"/>
      <c r="N185" s="136" t="s">
        <v>43</v>
      </c>
      <c r="Q185" s="137">
        <v>0</v>
      </c>
      <c r="R185" s="137">
        <f>$Q$185*$H$185</f>
        <v>0</v>
      </c>
      <c r="S185" s="137">
        <v>0</v>
      </c>
      <c r="T185" s="138">
        <f>$S$185*$H$185</f>
        <v>0</v>
      </c>
      <c r="AR185" s="89" t="s">
        <v>157</v>
      </c>
      <c r="AT185" s="89" t="s">
        <v>153</v>
      </c>
      <c r="AU185" s="89" t="s">
        <v>80</v>
      </c>
      <c r="AY185" s="10" t="s">
        <v>149</v>
      </c>
      <c r="BE185" s="139">
        <f>IF($N$185="základní",$J$185,0)</f>
        <v>0</v>
      </c>
      <c r="BF185" s="139">
        <f>IF($N$185="snížená",$J$185,0)</f>
        <v>0</v>
      </c>
      <c r="BG185" s="139">
        <f>IF($N$185="zákl. přenesená",$J$185,0)</f>
        <v>0</v>
      </c>
      <c r="BH185" s="139">
        <f>IF($N$185="sníž. přenesená",$J$185,0)</f>
        <v>0</v>
      </c>
      <c r="BI185" s="139">
        <f>IF($N$185="nulová",$J$185,0)</f>
        <v>0</v>
      </c>
      <c r="BJ185" s="89" t="s">
        <v>22</v>
      </c>
      <c r="BK185" s="139">
        <f>ROUND($I$185*$H$185,2)</f>
        <v>0</v>
      </c>
      <c r="BL185" s="89" t="s">
        <v>157</v>
      </c>
      <c r="BM185" s="89" t="s">
        <v>296</v>
      </c>
    </row>
    <row r="186" spans="2:47" s="10" customFormat="1" ht="16.5" customHeight="1">
      <c r="B186" s="24"/>
      <c r="D186" s="140" t="s">
        <v>158</v>
      </c>
      <c r="F186" s="141" t="s">
        <v>306</v>
      </c>
      <c r="L186" s="24"/>
      <c r="M186" s="50"/>
      <c r="T186" s="51"/>
      <c r="AT186" s="10" t="s">
        <v>158</v>
      </c>
      <c r="AU186" s="10" t="s">
        <v>80</v>
      </c>
    </row>
    <row r="187" spans="2:63" s="119" customFormat="1" ht="30.75" customHeight="1">
      <c r="B187" s="118"/>
      <c r="D187" s="120" t="s">
        <v>71</v>
      </c>
      <c r="E187" s="127" t="s">
        <v>308</v>
      </c>
      <c r="F187" s="127" t="s">
        <v>309</v>
      </c>
      <c r="J187" s="128">
        <f>$BK$187</f>
        <v>0</v>
      </c>
      <c r="L187" s="118"/>
      <c r="M187" s="123"/>
      <c r="P187" s="124">
        <f>SUM($P$188:$P$195)</f>
        <v>0</v>
      </c>
      <c r="R187" s="124">
        <f>SUM($R$188:$R$195)</f>
        <v>0</v>
      </c>
      <c r="T187" s="125">
        <f>SUM($T$188:$T$195)</f>
        <v>0</v>
      </c>
      <c r="AR187" s="120" t="s">
        <v>22</v>
      </c>
      <c r="AT187" s="120" t="s">
        <v>71</v>
      </c>
      <c r="AU187" s="120" t="s">
        <v>22</v>
      </c>
      <c r="AY187" s="120" t="s">
        <v>149</v>
      </c>
      <c r="BK187" s="126">
        <f>SUM($BK$188:$BK$195)</f>
        <v>0</v>
      </c>
    </row>
    <row r="188" spans="2:65" s="10" customFormat="1" ht="15.75" customHeight="1">
      <c r="B188" s="24"/>
      <c r="C188" s="129" t="s">
        <v>316</v>
      </c>
      <c r="D188" s="129" t="s">
        <v>153</v>
      </c>
      <c r="E188" s="130" t="s">
        <v>310</v>
      </c>
      <c r="F188" s="131" t="s">
        <v>311</v>
      </c>
      <c r="G188" s="132" t="s">
        <v>156</v>
      </c>
      <c r="H188" s="133">
        <v>1.41</v>
      </c>
      <c r="I188" s="156"/>
      <c r="J188" s="134">
        <f>ROUND($I$188*$H$188,2)</f>
        <v>0</v>
      </c>
      <c r="K188" s="131"/>
      <c r="L188" s="24"/>
      <c r="M188" s="135"/>
      <c r="N188" s="136" t="s">
        <v>43</v>
      </c>
      <c r="Q188" s="137">
        <v>0</v>
      </c>
      <c r="R188" s="137">
        <f>$Q$188*$H$188</f>
        <v>0</v>
      </c>
      <c r="S188" s="137">
        <v>0</v>
      </c>
      <c r="T188" s="138">
        <f>$S$188*$H$188</f>
        <v>0</v>
      </c>
      <c r="AR188" s="89" t="s">
        <v>157</v>
      </c>
      <c r="AT188" s="89" t="s">
        <v>153</v>
      </c>
      <c r="AU188" s="89" t="s">
        <v>80</v>
      </c>
      <c r="AY188" s="10" t="s">
        <v>149</v>
      </c>
      <c r="BE188" s="139">
        <f>IF($N$188="základní",$J$188,0)</f>
        <v>0</v>
      </c>
      <c r="BF188" s="139">
        <f>IF($N$188="snížená",$J$188,0)</f>
        <v>0</v>
      </c>
      <c r="BG188" s="139">
        <f>IF($N$188="zákl. přenesená",$J$188,0)</f>
        <v>0</v>
      </c>
      <c r="BH188" s="139">
        <f>IF($N$188="sníž. přenesená",$J$188,0)</f>
        <v>0</v>
      </c>
      <c r="BI188" s="139">
        <f>IF($N$188="nulová",$J$188,0)</f>
        <v>0</v>
      </c>
      <c r="BJ188" s="89" t="s">
        <v>22</v>
      </c>
      <c r="BK188" s="139">
        <f>ROUND($I$188*$H$188,2)</f>
        <v>0</v>
      </c>
      <c r="BL188" s="89" t="s">
        <v>157</v>
      </c>
      <c r="BM188" s="89" t="s">
        <v>316</v>
      </c>
    </row>
    <row r="189" spans="2:47" s="10" customFormat="1" ht="16.5" customHeight="1">
      <c r="B189" s="24"/>
      <c r="D189" s="140" t="s">
        <v>158</v>
      </c>
      <c r="F189" s="141" t="s">
        <v>311</v>
      </c>
      <c r="L189" s="24"/>
      <c r="M189" s="50"/>
      <c r="T189" s="51"/>
      <c r="AT189" s="10" t="s">
        <v>158</v>
      </c>
      <c r="AU189" s="10" t="s">
        <v>80</v>
      </c>
    </row>
    <row r="190" spans="2:65" s="10" customFormat="1" ht="15.75" customHeight="1">
      <c r="B190" s="24"/>
      <c r="C190" s="129" t="s">
        <v>301</v>
      </c>
      <c r="D190" s="129" t="s">
        <v>153</v>
      </c>
      <c r="E190" s="130" t="s">
        <v>312</v>
      </c>
      <c r="F190" s="131" t="s">
        <v>313</v>
      </c>
      <c r="G190" s="132" t="s">
        <v>156</v>
      </c>
      <c r="H190" s="133">
        <v>30</v>
      </c>
      <c r="I190" s="156"/>
      <c r="J190" s="134">
        <f>ROUND($I$190*$H$190,2)</f>
        <v>0</v>
      </c>
      <c r="K190" s="131"/>
      <c r="L190" s="24"/>
      <c r="M190" s="135"/>
      <c r="N190" s="136" t="s">
        <v>43</v>
      </c>
      <c r="Q190" s="137">
        <v>0</v>
      </c>
      <c r="R190" s="137">
        <f>$Q$190*$H$190</f>
        <v>0</v>
      </c>
      <c r="S190" s="137">
        <v>0</v>
      </c>
      <c r="T190" s="138">
        <f>$S$190*$H$190</f>
        <v>0</v>
      </c>
      <c r="AR190" s="89" t="s">
        <v>157</v>
      </c>
      <c r="AT190" s="89" t="s">
        <v>153</v>
      </c>
      <c r="AU190" s="89" t="s">
        <v>80</v>
      </c>
      <c r="AY190" s="10" t="s">
        <v>149</v>
      </c>
      <c r="BE190" s="139">
        <f>IF($N$190="základní",$J$190,0)</f>
        <v>0</v>
      </c>
      <c r="BF190" s="139">
        <f>IF($N$190="snížená",$J$190,0)</f>
        <v>0</v>
      </c>
      <c r="BG190" s="139">
        <f>IF($N$190="zákl. přenesená",$J$190,0)</f>
        <v>0</v>
      </c>
      <c r="BH190" s="139">
        <f>IF($N$190="sníž. přenesená",$J$190,0)</f>
        <v>0</v>
      </c>
      <c r="BI190" s="139">
        <f>IF($N$190="nulová",$J$190,0)</f>
        <v>0</v>
      </c>
      <c r="BJ190" s="89" t="s">
        <v>22</v>
      </c>
      <c r="BK190" s="139">
        <f>ROUND($I$190*$H$190,2)</f>
        <v>0</v>
      </c>
      <c r="BL190" s="89" t="s">
        <v>157</v>
      </c>
      <c r="BM190" s="89" t="s">
        <v>301</v>
      </c>
    </row>
    <row r="191" spans="2:47" s="10" customFormat="1" ht="16.5" customHeight="1">
      <c r="B191" s="24"/>
      <c r="D191" s="140" t="s">
        <v>158</v>
      </c>
      <c r="F191" s="141" t="s">
        <v>313</v>
      </c>
      <c r="L191" s="24"/>
      <c r="M191" s="50"/>
      <c r="T191" s="51"/>
      <c r="AT191" s="10" t="s">
        <v>158</v>
      </c>
      <c r="AU191" s="10" t="s">
        <v>80</v>
      </c>
    </row>
    <row r="192" spans="2:65" s="10" customFormat="1" ht="15.75" customHeight="1">
      <c r="B192" s="24"/>
      <c r="C192" s="129" t="s">
        <v>194</v>
      </c>
      <c r="D192" s="129" t="s">
        <v>153</v>
      </c>
      <c r="E192" s="130" t="s">
        <v>314</v>
      </c>
      <c r="F192" s="131" t="s">
        <v>315</v>
      </c>
      <c r="G192" s="132" t="s">
        <v>291</v>
      </c>
      <c r="H192" s="133">
        <v>30</v>
      </c>
      <c r="I192" s="156"/>
      <c r="J192" s="134">
        <f>ROUND($I$192*$H$192,2)</f>
        <v>0</v>
      </c>
      <c r="K192" s="131"/>
      <c r="L192" s="24"/>
      <c r="M192" s="135"/>
      <c r="N192" s="136" t="s">
        <v>43</v>
      </c>
      <c r="Q192" s="137">
        <v>0</v>
      </c>
      <c r="R192" s="137">
        <f>$Q$192*$H$192</f>
        <v>0</v>
      </c>
      <c r="S192" s="137">
        <v>0</v>
      </c>
      <c r="T192" s="138">
        <f>$S$192*$H$192</f>
        <v>0</v>
      </c>
      <c r="AR192" s="89" t="s">
        <v>157</v>
      </c>
      <c r="AT192" s="89" t="s">
        <v>153</v>
      </c>
      <c r="AU192" s="89" t="s">
        <v>80</v>
      </c>
      <c r="AY192" s="10" t="s">
        <v>149</v>
      </c>
      <c r="BE192" s="139">
        <f>IF($N$192="základní",$J$192,0)</f>
        <v>0</v>
      </c>
      <c r="BF192" s="139">
        <f>IF($N$192="snížená",$J$192,0)</f>
        <v>0</v>
      </c>
      <c r="BG192" s="139">
        <f>IF($N$192="zákl. přenesená",$J$192,0)</f>
        <v>0</v>
      </c>
      <c r="BH192" s="139">
        <f>IF($N$192="sníž. přenesená",$J$192,0)</f>
        <v>0</v>
      </c>
      <c r="BI192" s="139">
        <f>IF($N$192="nulová",$J$192,0)</f>
        <v>0</v>
      </c>
      <c r="BJ192" s="89" t="s">
        <v>22</v>
      </c>
      <c r="BK192" s="139">
        <f>ROUND($I$192*$H$192,2)</f>
        <v>0</v>
      </c>
      <c r="BL192" s="89" t="s">
        <v>157</v>
      </c>
      <c r="BM192" s="89" t="s">
        <v>194</v>
      </c>
    </row>
    <row r="193" spans="2:47" s="10" customFormat="1" ht="16.5" customHeight="1">
      <c r="B193" s="24"/>
      <c r="D193" s="140" t="s">
        <v>158</v>
      </c>
      <c r="F193" s="141" t="s">
        <v>315</v>
      </c>
      <c r="L193" s="24"/>
      <c r="M193" s="50"/>
      <c r="T193" s="51"/>
      <c r="AT193" s="10" t="s">
        <v>158</v>
      </c>
      <c r="AU193" s="10" t="s">
        <v>80</v>
      </c>
    </row>
    <row r="194" spans="2:65" s="10" customFormat="1" ht="15.75" customHeight="1">
      <c r="B194" s="24"/>
      <c r="C194" s="129" t="s">
        <v>175</v>
      </c>
      <c r="D194" s="129" t="s">
        <v>153</v>
      </c>
      <c r="E194" s="130" t="s">
        <v>317</v>
      </c>
      <c r="F194" s="131" t="s">
        <v>318</v>
      </c>
      <c r="G194" s="132" t="s">
        <v>291</v>
      </c>
      <c r="H194" s="133">
        <v>30</v>
      </c>
      <c r="I194" s="156"/>
      <c r="J194" s="134">
        <f>ROUND($I$194*$H$194,2)</f>
        <v>0</v>
      </c>
      <c r="K194" s="131"/>
      <c r="L194" s="24"/>
      <c r="M194" s="135"/>
      <c r="N194" s="136" t="s">
        <v>43</v>
      </c>
      <c r="Q194" s="137">
        <v>0</v>
      </c>
      <c r="R194" s="137">
        <f>$Q$194*$H$194</f>
        <v>0</v>
      </c>
      <c r="S194" s="137">
        <v>0</v>
      </c>
      <c r="T194" s="138">
        <f>$S$194*$H$194</f>
        <v>0</v>
      </c>
      <c r="AR194" s="89" t="s">
        <v>157</v>
      </c>
      <c r="AT194" s="89" t="s">
        <v>153</v>
      </c>
      <c r="AU194" s="89" t="s">
        <v>80</v>
      </c>
      <c r="AY194" s="10" t="s">
        <v>149</v>
      </c>
      <c r="BE194" s="139">
        <f>IF($N$194="základní",$J$194,0)</f>
        <v>0</v>
      </c>
      <c r="BF194" s="139">
        <f>IF($N$194="snížená",$J$194,0)</f>
        <v>0</v>
      </c>
      <c r="BG194" s="139">
        <f>IF($N$194="zákl. přenesená",$J$194,0)</f>
        <v>0</v>
      </c>
      <c r="BH194" s="139">
        <f>IF($N$194="sníž. přenesená",$J$194,0)</f>
        <v>0</v>
      </c>
      <c r="BI194" s="139">
        <f>IF($N$194="nulová",$J$194,0)</f>
        <v>0</v>
      </c>
      <c r="BJ194" s="89" t="s">
        <v>22</v>
      </c>
      <c r="BK194" s="139">
        <f>ROUND($I$194*$H$194,2)</f>
        <v>0</v>
      </c>
      <c r="BL194" s="89" t="s">
        <v>157</v>
      </c>
      <c r="BM194" s="89" t="s">
        <v>175</v>
      </c>
    </row>
    <row r="195" spans="2:47" s="10" customFormat="1" ht="16.5" customHeight="1">
      <c r="B195" s="24"/>
      <c r="D195" s="140" t="s">
        <v>158</v>
      </c>
      <c r="F195" s="141" t="s">
        <v>318</v>
      </c>
      <c r="L195" s="24"/>
      <c r="M195" s="50"/>
      <c r="T195" s="51"/>
      <c r="AT195" s="10" t="s">
        <v>158</v>
      </c>
      <c r="AU195" s="10" t="s">
        <v>80</v>
      </c>
    </row>
    <row r="196" spans="2:63" s="119" customFormat="1" ht="30.75" customHeight="1">
      <c r="B196" s="118"/>
      <c r="D196" s="120" t="s">
        <v>71</v>
      </c>
      <c r="E196" s="127" t="s">
        <v>319</v>
      </c>
      <c r="F196" s="127" t="s">
        <v>320</v>
      </c>
      <c r="J196" s="128">
        <f>$BK$196</f>
        <v>0</v>
      </c>
      <c r="L196" s="118"/>
      <c r="M196" s="123"/>
      <c r="P196" s="124">
        <f>SUM($P$197:$P$198)</f>
        <v>0</v>
      </c>
      <c r="R196" s="124">
        <f>SUM($R$197:$R$198)</f>
        <v>0</v>
      </c>
      <c r="T196" s="125">
        <f>SUM($T$197:$T$198)</f>
        <v>0</v>
      </c>
      <c r="AR196" s="120" t="s">
        <v>22</v>
      </c>
      <c r="AT196" s="120" t="s">
        <v>71</v>
      </c>
      <c r="AU196" s="120" t="s">
        <v>22</v>
      </c>
      <c r="AY196" s="120" t="s">
        <v>149</v>
      </c>
      <c r="BK196" s="126">
        <f>SUM($BK$197:$BK$198)</f>
        <v>0</v>
      </c>
    </row>
    <row r="197" spans="2:65" s="10" customFormat="1" ht="15.75" customHeight="1">
      <c r="B197" s="24"/>
      <c r="C197" s="129" t="s">
        <v>179</v>
      </c>
      <c r="D197" s="129" t="s">
        <v>153</v>
      </c>
      <c r="E197" s="130" t="s">
        <v>321</v>
      </c>
      <c r="F197" s="131" t="s">
        <v>322</v>
      </c>
      <c r="G197" s="132" t="s">
        <v>156</v>
      </c>
      <c r="H197" s="133">
        <v>55</v>
      </c>
      <c r="I197" s="156"/>
      <c r="J197" s="134">
        <f>ROUND($I$197*$H$197,2)</f>
        <v>0</v>
      </c>
      <c r="K197" s="131"/>
      <c r="L197" s="24"/>
      <c r="M197" s="135"/>
      <c r="N197" s="136" t="s">
        <v>43</v>
      </c>
      <c r="Q197" s="137">
        <v>0</v>
      </c>
      <c r="R197" s="137">
        <f>$Q$197*$H$197</f>
        <v>0</v>
      </c>
      <c r="S197" s="137">
        <v>0</v>
      </c>
      <c r="T197" s="138">
        <f>$S$197*$H$197</f>
        <v>0</v>
      </c>
      <c r="AR197" s="89" t="s">
        <v>157</v>
      </c>
      <c r="AT197" s="89" t="s">
        <v>153</v>
      </c>
      <c r="AU197" s="89" t="s">
        <v>80</v>
      </c>
      <c r="AY197" s="10" t="s">
        <v>149</v>
      </c>
      <c r="BE197" s="139">
        <f>IF($N$197="základní",$J$197,0)</f>
        <v>0</v>
      </c>
      <c r="BF197" s="139">
        <f>IF($N$197="snížená",$J$197,0)</f>
        <v>0</v>
      </c>
      <c r="BG197" s="139">
        <f>IF($N$197="zákl. přenesená",$J$197,0)</f>
        <v>0</v>
      </c>
      <c r="BH197" s="139">
        <f>IF($N$197="sníž. přenesená",$J$197,0)</f>
        <v>0</v>
      </c>
      <c r="BI197" s="139">
        <f>IF($N$197="nulová",$J$197,0)</f>
        <v>0</v>
      </c>
      <c r="BJ197" s="89" t="s">
        <v>22</v>
      </c>
      <c r="BK197" s="139">
        <f>ROUND($I$197*$H$197,2)</f>
        <v>0</v>
      </c>
      <c r="BL197" s="89" t="s">
        <v>157</v>
      </c>
      <c r="BM197" s="89" t="s">
        <v>179</v>
      </c>
    </row>
    <row r="198" spans="2:47" s="10" customFormat="1" ht="16.5" customHeight="1">
      <c r="B198" s="24"/>
      <c r="D198" s="140" t="s">
        <v>158</v>
      </c>
      <c r="F198" s="141" t="s">
        <v>322</v>
      </c>
      <c r="L198" s="24"/>
      <c r="M198" s="50"/>
      <c r="T198" s="51"/>
      <c r="AT198" s="10" t="s">
        <v>158</v>
      </c>
      <c r="AU198" s="10" t="s">
        <v>80</v>
      </c>
    </row>
    <row r="199" spans="2:63" s="119" customFormat="1" ht="37.5" customHeight="1">
      <c r="B199" s="118"/>
      <c r="D199" s="120" t="s">
        <v>71</v>
      </c>
      <c r="E199" s="121" t="s">
        <v>247</v>
      </c>
      <c r="F199" s="121" t="s">
        <v>323</v>
      </c>
      <c r="J199" s="122">
        <f>$BK$199</f>
        <v>0</v>
      </c>
      <c r="L199" s="118"/>
      <c r="M199" s="123"/>
      <c r="P199" s="124">
        <f>$P$200</f>
        <v>0</v>
      </c>
      <c r="R199" s="124">
        <f>$R$200</f>
        <v>0</v>
      </c>
      <c r="T199" s="125">
        <f>$T$200</f>
        <v>0</v>
      </c>
      <c r="AR199" s="120" t="s">
        <v>22</v>
      </c>
      <c r="AT199" s="120" t="s">
        <v>71</v>
      </c>
      <c r="AU199" s="120" t="s">
        <v>72</v>
      </c>
      <c r="AY199" s="120" t="s">
        <v>149</v>
      </c>
      <c r="BK199" s="126">
        <f>$BK$200</f>
        <v>0</v>
      </c>
    </row>
    <row r="200" spans="2:63" s="119" customFormat="1" ht="21" customHeight="1">
      <c r="B200" s="118"/>
      <c r="D200" s="120" t="s">
        <v>71</v>
      </c>
      <c r="E200" s="127" t="s">
        <v>324</v>
      </c>
      <c r="F200" s="127" t="s">
        <v>325</v>
      </c>
      <c r="J200" s="128">
        <f>$BK$200</f>
        <v>0</v>
      </c>
      <c r="L200" s="118"/>
      <c r="M200" s="123"/>
      <c r="P200" s="124">
        <f>SUM($P$201:$P$202)</f>
        <v>0</v>
      </c>
      <c r="R200" s="124">
        <f>SUM($R$201:$R$202)</f>
        <v>0</v>
      </c>
      <c r="T200" s="125">
        <f>SUM($T$201:$T$202)</f>
        <v>0</v>
      </c>
      <c r="AR200" s="120" t="s">
        <v>22</v>
      </c>
      <c r="AT200" s="120" t="s">
        <v>71</v>
      </c>
      <c r="AU200" s="120" t="s">
        <v>22</v>
      </c>
      <c r="AY200" s="120" t="s">
        <v>149</v>
      </c>
      <c r="BK200" s="126">
        <f>SUM($BK$201:$BK$202)</f>
        <v>0</v>
      </c>
    </row>
    <row r="201" spans="2:65" s="10" customFormat="1" ht="15.75" customHeight="1">
      <c r="B201" s="24"/>
      <c r="C201" s="129" t="s">
        <v>183</v>
      </c>
      <c r="D201" s="129" t="s">
        <v>153</v>
      </c>
      <c r="E201" s="130" t="s">
        <v>326</v>
      </c>
      <c r="F201" s="131" t="s">
        <v>327</v>
      </c>
      <c r="G201" s="132" t="s">
        <v>156</v>
      </c>
      <c r="H201" s="133">
        <v>30</v>
      </c>
      <c r="I201" s="156"/>
      <c r="J201" s="134">
        <f>ROUND($I$201*$H$201,2)</f>
        <v>0</v>
      </c>
      <c r="K201" s="131"/>
      <c r="L201" s="24"/>
      <c r="M201" s="135"/>
      <c r="N201" s="136" t="s">
        <v>43</v>
      </c>
      <c r="Q201" s="137">
        <v>0</v>
      </c>
      <c r="R201" s="137">
        <f>$Q$201*$H$201</f>
        <v>0</v>
      </c>
      <c r="S201" s="137">
        <v>0</v>
      </c>
      <c r="T201" s="138">
        <f>$S$201*$H$201</f>
        <v>0</v>
      </c>
      <c r="AR201" s="89" t="s">
        <v>157</v>
      </c>
      <c r="AT201" s="89" t="s">
        <v>153</v>
      </c>
      <c r="AU201" s="89" t="s">
        <v>80</v>
      </c>
      <c r="AY201" s="10" t="s">
        <v>149</v>
      </c>
      <c r="BE201" s="139">
        <f>IF($N$201="základní",$J$201,0)</f>
        <v>0</v>
      </c>
      <c r="BF201" s="139">
        <f>IF($N$201="snížená",$J$201,0)</f>
        <v>0</v>
      </c>
      <c r="BG201" s="139">
        <f>IF($N$201="zákl. přenesená",$J$201,0)</f>
        <v>0</v>
      </c>
      <c r="BH201" s="139">
        <f>IF($N$201="sníž. přenesená",$J$201,0)</f>
        <v>0</v>
      </c>
      <c r="BI201" s="139">
        <f>IF($N$201="nulová",$J$201,0)</f>
        <v>0</v>
      </c>
      <c r="BJ201" s="89" t="s">
        <v>22</v>
      </c>
      <c r="BK201" s="139">
        <f>ROUND($I$201*$H$201,2)</f>
        <v>0</v>
      </c>
      <c r="BL201" s="89" t="s">
        <v>157</v>
      </c>
      <c r="BM201" s="89" t="s">
        <v>183</v>
      </c>
    </row>
    <row r="202" spans="2:47" s="10" customFormat="1" ht="16.5" customHeight="1">
      <c r="B202" s="24"/>
      <c r="D202" s="140" t="s">
        <v>158</v>
      </c>
      <c r="F202" s="141" t="s">
        <v>327</v>
      </c>
      <c r="L202" s="24"/>
      <c r="M202" s="50"/>
      <c r="T202" s="51"/>
      <c r="AT202" s="10" t="s">
        <v>158</v>
      </c>
      <c r="AU202" s="10" t="s">
        <v>80</v>
      </c>
    </row>
    <row r="203" spans="2:63" s="119" customFormat="1" ht="37.5" customHeight="1">
      <c r="B203" s="118"/>
      <c r="D203" s="120" t="s">
        <v>71</v>
      </c>
      <c r="E203" s="121" t="s">
        <v>328</v>
      </c>
      <c r="F203" s="121" t="s">
        <v>329</v>
      </c>
      <c r="J203" s="122">
        <f>$BK$203</f>
        <v>0</v>
      </c>
      <c r="L203" s="118"/>
      <c r="M203" s="123"/>
      <c r="P203" s="124">
        <f>$P$204</f>
        <v>0</v>
      </c>
      <c r="R203" s="124">
        <f>$R$204</f>
        <v>0</v>
      </c>
      <c r="T203" s="125">
        <f>$T$204</f>
        <v>0</v>
      </c>
      <c r="AR203" s="120" t="s">
        <v>22</v>
      </c>
      <c r="AT203" s="120" t="s">
        <v>71</v>
      </c>
      <c r="AU203" s="120" t="s">
        <v>72</v>
      </c>
      <c r="AY203" s="120" t="s">
        <v>149</v>
      </c>
      <c r="BK203" s="126">
        <f>$BK$204</f>
        <v>0</v>
      </c>
    </row>
    <row r="204" spans="2:63" s="119" customFormat="1" ht="21" customHeight="1">
      <c r="B204" s="118"/>
      <c r="D204" s="120" t="s">
        <v>71</v>
      </c>
      <c r="E204" s="127" t="s">
        <v>330</v>
      </c>
      <c r="F204" s="127" t="s">
        <v>331</v>
      </c>
      <c r="J204" s="128">
        <f>$BK$204</f>
        <v>0</v>
      </c>
      <c r="L204" s="118"/>
      <c r="M204" s="123"/>
      <c r="P204" s="124">
        <f>SUM($P$205:$P$206)</f>
        <v>0</v>
      </c>
      <c r="R204" s="124">
        <f>SUM($R$205:$R$206)</f>
        <v>0</v>
      </c>
      <c r="T204" s="125">
        <f>SUM($T$205:$T$206)</f>
        <v>0</v>
      </c>
      <c r="AR204" s="120" t="s">
        <v>22</v>
      </c>
      <c r="AT204" s="120" t="s">
        <v>71</v>
      </c>
      <c r="AU204" s="120" t="s">
        <v>22</v>
      </c>
      <c r="AY204" s="120" t="s">
        <v>149</v>
      </c>
      <c r="BK204" s="126">
        <f>SUM($BK$205:$BK$206)</f>
        <v>0</v>
      </c>
    </row>
    <row r="205" spans="2:65" s="10" customFormat="1" ht="15.75" customHeight="1">
      <c r="B205" s="24"/>
      <c r="C205" s="129" t="s">
        <v>189</v>
      </c>
      <c r="D205" s="129" t="s">
        <v>153</v>
      </c>
      <c r="E205" s="130" t="s">
        <v>333</v>
      </c>
      <c r="F205" s="131" t="s">
        <v>334</v>
      </c>
      <c r="G205" s="132" t="s">
        <v>335</v>
      </c>
      <c r="H205" s="133">
        <v>1</v>
      </c>
      <c r="I205" s="156"/>
      <c r="J205" s="134">
        <f>ROUND($I$205*$H$205,2)</f>
        <v>0</v>
      </c>
      <c r="K205" s="131"/>
      <c r="L205" s="24"/>
      <c r="M205" s="135"/>
      <c r="N205" s="136" t="s">
        <v>43</v>
      </c>
      <c r="Q205" s="137">
        <v>0</v>
      </c>
      <c r="R205" s="137">
        <f>$Q$205*$H$205</f>
        <v>0</v>
      </c>
      <c r="S205" s="137">
        <v>0</v>
      </c>
      <c r="T205" s="138">
        <f>$S$205*$H$205</f>
        <v>0</v>
      </c>
      <c r="AR205" s="89" t="s">
        <v>157</v>
      </c>
      <c r="AT205" s="89" t="s">
        <v>153</v>
      </c>
      <c r="AU205" s="89" t="s">
        <v>80</v>
      </c>
      <c r="AY205" s="10" t="s">
        <v>149</v>
      </c>
      <c r="BE205" s="139">
        <f>IF($N$205="základní",$J$205,0)</f>
        <v>0</v>
      </c>
      <c r="BF205" s="139">
        <f>IF($N$205="snížená",$J$205,0)</f>
        <v>0</v>
      </c>
      <c r="BG205" s="139">
        <f>IF($N$205="zákl. přenesená",$J$205,0)</f>
        <v>0</v>
      </c>
      <c r="BH205" s="139">
        <f>IF($N$205="sníž. přenesená",$J$205,0)</f>
        <v>0</v>
      </c>
      <c r="BI205" s="139">
        <f>IF($N$205="nulová",$J$205,0)</f>
        <v>0</v>
      </c>
      <c r="BJ205" s="89" t="s">
        <v>22</v>
      </c>
      <c r="BK205" s="139">
        <f>ROUND($I$205*$H$205,2)</f>
        <v>0</v>
      </c>
      <c r="BL205" s="89" t="s">
        <v>157</v>
      </c>
      <c r="BM205" s="89" t="s">
        <v>189</v>
      </c>
    </row>
    <row r="206" spans="2:47" s="10" customFormat="1" ht="16.5" customHeight="1">
      <c r="B206" s="24"/>
      <c r="D206" s="140" t="s">
        <v>158</v>
      </c>
      <c r="F206" s="141" t="s">
        <v>334</v>
      </c>
      <c r="L206" s="24"/>
      <c r="M206" s="153"/>
      <c r="N206" s="154"/>
      <c r="O206" s="154"/>
      <c r="P206" s="154"/>
      <c r="Q206" s="154"/>
      <c r="R206" s="154"/>
      <c r="S206" s="154"/>
      <c r="T206" s="155"/>
      <c r="AT206" s="10" t="s">
        <v>158</v>
      </c>
      <c r="AU206" s="10" t="s">
        <v>80</v>
      </c>
    </row>
    <row r="207" spans="2:12" s="10" customFormat="1" ht="7.5" customHeight="1">
      <c r="B207" s="38"/>
      <c r="C207" s="39"/>
      <c r="D207" s="39"/>
      <c r="E207" s="39"/>
      <c r="F207" s="39"/>
      <c r="G207" s="39"/>
      <c r="H207" s="39"/>
      <c r="I207" s="39"/>
      <c r="J207" s="39"/>
      <c r="K207" s="39"/>
      <c r="L207" s="24"/>
    </row>
    <row r="345" s="8" customFormat="1" ht="14.25" customHeight="1"/>
  </sheetData>
  <sheetProtection password="DBBB" sheet="1"/>
  <autoFilter ref="C98:K98"/>
  <mergeCells count="12">
    <mergeCell ref="E47:H47"/>
    <mergeCell ref="E49:H49"/>
    <mergeCell ref="E51:H51"/>
    <mergeCell ref="E87:H87"/>
    <mergeCell ref="E89:H89"/>
    <mergeCell ref="E91:H91"/>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8"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40"/>
  <sheetViews>
    <sheetView showGridLines="0" workbookViewId="0" topLeftCell="A1">
      <pane ySplit="1" topLeftCell="A321" activePane="bottomLeft" state="frozen"/>
      <selection pane="bottomLeft" activeCell="I338" activeCellId="102" sqref="I99 I102 I104 I107 I109 I111 I114 I117 I121 I124 I130 I133 I127 I136 I138 I140 I142 I145 I147 I149 I153 I156 I159 I162 I165 I168 I171 I176 I178 I180 I182 I185 I188 I190 I192 I195 I198 I201 I203 I205 I207 I209 I211 I213 I215 I218 H220 I220 I224 I226 I228 I230 I232 I234 I236 I239 I242 H245 I245 I249 I251 I254 I256 I258 I260 I262 I264 I268 I270 I272 I274 I276 I278 I280 I282 I284 I286 I288 I290 I292 I294 I296 I298 I300 I302 I304 I306 I308 I311 I313 I315 I317 I319 I321 I323 I325 I327 I329 I332 I334 I336 I338 I338"/>
    </sheetView>
  </sheetViews>
  <sheetFormatPr defaultColWidth="10.5" defaultRowHeight="14.25" customHeight="1"/>
  <cols>
    <col min="1" max="1" width="8.33203125" style="8" customWidth="1"/>
    <col min="2" max="2" width="1.66796875" style="8" customWidth="1"/>
    <col min="3" max="3" width="4.16015625" style="8" customWidth="1"/>
    <col min="4" max="4" width="4.33203125" style="8" customWidth="1"/>
    <col min="5" max="5" width="17.16015625" style="8" customWidth="1"/>
    <col min="6" max="6" width="90.83203125" style="8" customWidth="1"/>
    <col min="7" max="7" width="8.66015625" style="8" customWidth="1"/>
    <col min="8" max="8" width="11.16015625" style="8" customWidth="1"/>
    <col min="9" max="9" width="12.66015625" style="8" customWidth="1"/>
    <col min="10" max="10" width="23.5" style="8" customWidth="1"/>
    <col min="11" max="11" width="15.5" style="8" customWidth="1"/>
    <col min="12" max="12" width="10.5" style="9" customWidth="1"/>
    <col min="13" max="18" width="10.5" style="8" hidden="1" customWidth="1"/>
    <col min="19" max="19" width="8.16015625" style="8" hidden="1" customWidth="1"/>
    <col min="20" max="20" width="29.66015625" style="8" hidden="1" customWidth="1"/>
    <col min="21" max="21" width="16.33203125" style="8" hidden="1" customWidth="1"/>
    <col min="22" max="22" width="12.33203125" style="8" customWidth="1"/>
    <col min="23" max="23" width="16.33203125" style="8" customWidth="1"/>
    <col min="24" max="24" width="12.16015625" style="8" customWidth="1"/>
    <col min="25" max="25" width="15" style="8" customWidth="1"/>
    <col min="26" max="26" width="11" style="8" customWidth="1"/>
    <col min="27" max="27" width="15" style="8" customWidth="1"/>
    <col min="28" max="28" width="16.33203125" style="8" customWidth="1"/>
    <col min="29" max="29" width="11" style="8" customWidth="1"/>
    <col min="30" max="30" width="15" style="8" customWidth="1"/>
    <col min="31" max="31" width="16.33203125" style="8" customWidth="1"/>
    <col min="32" max="43" width="10.5" style="9" customWidth="1"/>
    <col min="44" max="65" width="10.5" style="8" hidden="1" customWidth="1"/>
    <col min="66" max="16384" width="10.5" style="9" customWidth="1"/>
  </cols>
  <sheetData>
    <row r="1" spans="1:256" s="7" customFormat="1" ht="22.5" customHeight="1">
      <c r="A1" s="6"/>
      <c r="B1" s="2"/>
      <c r="C1" s="2"/>
      <c r="D1" s="3" t="s">
        <v>1</v>
      </c>
      <c r="E1" s="2"/>
      <c r="F1" s="4" t="s">
        <v>765</v>
      </c>
      <c r="G1" s="266" t="s">
        <v>766</v>
      </c>
      <c r="H1" s="266"/>
      <c r="I1" s="2"/>
      <c r="J1" s="4" t="s">
        <v>767</v>
      </c>
      <c r="K1" s="3" t="s">
        <v>104</v>
      </c>
      <c r="L1" s="4" t="s">
        <v>768</v>
      </c>
      <c r="M1" s="4"/>
      <c r="N1" s="4"/>
      <c r="O1" s="4"/>
      <c r="P1" s="4"/>
      <c r="Q1" s="4"/>
      <c r="R1" s="4"/>
      <c r="S1" s="4"/>
      <c r="T1" s="4"/>
      <c r="U1" s="5"/>
      <c r="V1" s="5"/>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3:46" s="8" customFormat="1" ht="37.5" customHeight="1">
      <c r="C2" s="8"/>
      <c r="L2" s="230" t="s">
        <v>6</v>
      </c>
      <c r="M2" s="231"/>
      <c r="N2" s="231"/>
      <c r="O2" s="231"/>
      <c r="P2" s="231"/>
      <c r="Q2" s="231"/>
      <c r="R2" s="231"/>
      <c r="S2" s="231"/>
      <c r="T2" s="231"/>
      <c r="U2" s="231"/>
      <c r="V2" s="231"/>
      <c r="AT2" s="8" t="s">
        <v>103</v>
      </c>
    </row>
    <row r="3" spans="2:46" s="8" customFormat="1" ht="7.5" customHeight="1">
      <c r="B3" s="11"/>
      <c r="C3" s="12"/>
      <c r="D3" s="12"/>
      <c r="E3" s="12"/>
      <c r="F3" s="12"/>
      <c r="G3" s="12"/>
      <c r="H3" s="12"/>
      <c r="I3" s="12"/>
      <c r="J3" s="12"/>
      <c r="K3" s="13"/>
      <c r="AT3" s="8" t="s">
        <v>80</v>
      </c>
    </row>
    <row r="4" spans="2:46" s="8" customFormat="1" ht="37.5" customHeight="1">
      <c r="B4" s="14"/>
      <c r="D4" s="15" t="s">
        <v>105</v>
      </c>
      <c r="K4" s="16"/>
      <c r="M4" s="17" t="s">
        <v>11</v>
      </c>
      <c r="AT4" s="8" t="s">
        <v>4</v>
      </c>
    </row>
    <row r="5" spans="2:11" s="8" customFormat="1" ht="7.5" customHeight="1">
      <c r="B5" s="14"/>
      <c r="K5" s="16"/>
    </row>
    <row r="6" spans="2:11" s="8" customFormat="1" ht="15.75" customHeight="1">
      <c r="B6" s="14"/>
      <c r="D6" s="22" t="s">
        <v>17</v>
      </c>
      <c r="K6" s="16"/>
    </row>
    <row r="7" spans="2:11" s="8" customFormat="1" ht="15.75" customHeight="1">
      <c r="B7" s="14"/>
      <c r="E7" s="267" t="str">
        <f>'Rekapitulace stavby'!$K$6</f>
        <v>ZŠ Březová, Děčín_3_Stavební</v>
      </c>
      <c r="F7" s="231"/>
      <c r="G7" s="231"/>
      <c r="H7" s="231"/>
      <c r="K7" s="16"/>
    </row>
    <row r="8" spans="2:11" s="8" customFormat="1" ht="15.75" customHeight="1">
      <c r="B8" s="14"/>
      <c r="D8" s="22" t="s">
        <v>106</v>
      </c>
      <c r="K8" s="16"/>
    </row>
    <row r="9" spans="2:11" s="89" customFormat="1" ht="16.5" customHeight="1">
      <c r="B9" s="90"/>
      <c r="E9" s="267" t="s">
        <v>728</v>
      </c>
      <c r="F9" s="268"/>
      <c r="G9" s="268"/>
      <c r="H9" s="268"/>
      <c r="K9" s="91"/>
    </row>
    <row r="10" spans="2:11" s="10" customFormat="1" ht="15.75" customHeight="1">
      <c r="B10" s="24"/>
      <c r="D10" s="22" t="s">
        <v>108</v>
      </c>
      <c r="K10" s="27"/>
    </row>
    <row r="11" spans="2:11" s="10" customFormat="1" ht="37.5" customHeight="1">
      <c r="B11" s="24"/>
      <c r="E11" s="248" t="s">
        <v>736</v>
      </c>
      <c r="F11" s="249"/>
      <c r="G11" s="249"/>
      <c r="H11" s="249"/>
      <c r="K11" s="27"/>
    </row>
    <row r="12" spans="2:11" s="10" customFormat="1" ht="14.25" customHeight="1">
      <c r="B12" s="24"/>
      <c r="K12" s="27"/>
    </row>
    <row r="13" spans="2:11" s="10" customFormat="1" ht="15" customHeight="1">
      <c r="B13" s="24"/>
      <c r="D13" s="22" t="s">
        <v>20</v>
      </c>
      <c r="F13" s="20"/>
      <c r="I13" s="22" t="s">
        <v>21</v>
      </c>
      <c r="J13" s="20"/>
      <c r="K13" s="27"/>
    </row>
    <row r="14" spans="2:11" s="10" customFormat="1" ht="15" customHeight="1">
      <c r="B14" s="24"/>
      <c r="D14" s="22" t="s">
        <v>23</v>
      </c>
      <c r="F14" s="20" t="s">
        <v>24</v>
      </c>
      <c r="I14" s="22" t="s">
        <v>25</v>
      </c>
      <c r="J14" s="47" t="str">
        <f>'Rekapitulace stavby'!$AN$8</f>
        <v>27.01.2020</v>
      </c>
      <c r="K14" s="27"/>
    </row>
    <row r="15" spans="2:11" s="10" customFormat="1" ht="12" customHeight="1">
      <c r="B15" s="24"/>
      <c r="K15" s="27"/>
    </row>
    <row r="16" spans="2:11" s="10" customFormat="1" ht="15" customHeight="1">
      <c r="B16" s="24"/>
      <c r="D16" s="22" t="s">
        <v>29</v>
      </c>
      <c r="I16" s="22" t="s">
        <v>30</v>
      </c>
      <c r="J16" s="20" t="str">
        <f>IF('Rekapitulace stavby'!$AN$10="","",'Rekapitulace stavby'!$AN$10)</f>
        <v/>
      </c>
      <c r="K16" s="27"/>
    </row>
    <row r="17" spans="2:11" s="10" customFormat="1" ht="18.75" customHeight="1">
      <c r="B17" s="24"/>
      <c r="E17" s="20" t="str">
        <f>IF('Rekapitulace stavby'!$E$11="","",'Rekapitulace stavby'!$E$11)</f>
        <v xml:space="preserve"> </v>
      </c>
      <c r="I17" s="22" t="s">
        <v>32</v>
      </c>
      <c r="J17" s="20" t="str">
        <f>IF('Rekapitulace stavby'!$AN$11="","",'Rekapitulace stavby'!$AN$11)</f>
        <v/>
      </c>
      <c r="K17" s="27"/>
    </row>
    <row r="18" spans="2:11" s="10" customFormat="1" ht="7.5" customHeight="1">
      <c r="B18" s="24"/>
      <c r="K18" s="27"/>
    </row>
    <row r="19" spans="2:11" s="10" customFormat="1" ht="15" customHeight="1">
      <c r="B19" s="24"/>
      <c r="D19" s="22" t="s">
        <v>33</v>
      </c>
      <c r="I19" s="22" t="s">
        <v>30</v>
      </c>
      <c r="J19" s="20" t="str">
        <f>IF('Rekapitulace stavby'!$AN$13="Vyplň údaj","",IF('Rekapitulace stavby'!$AN$13="","",'Rekapitulace stavby'!$AN$13))</f>
        <v/>
      </c>
      <c r="K19" s="27"/>
    </row>
    <row r="20" spans="2:11" s="10" customFormat="1" ht="18.75" customHeight="1">
      <c r="B20" s="24"/>
      <c r="E20" s="20" t="str">
        <f>IF('Rekapitulace stavby'!$E$14="Vyplň údaj","",IF('Rekapitulace stavby'!$E$14="","",'Rekapitulace stavby'!$E$14))</f>
        <v/>
      </c>
      <c r="I20" s="22" t="s">
        <v>32</v>
      </c>
      <c r="J20" s="20" t="str">
        <f>IF('Rekapitulace stavby'!$AN$14="Vyplň údaj","",IF('Rekapitulace stavby'!$AN$14="","",'Rekapitulace stavby'!$AN$14))</f>
        <v/>
      </c>
      <c r="K20" s="27"/>
    </row>
    <row r="21" spans="2:11" s="10" customFormat="1" ht="7.5" customHeight="1">
      <c r="B21" s="24"/>
      <c r="K21" s="27"/>
    </row>
    <row r="22" spans="2:11" s="10" customFormat="1" ht="15" customHeight="1">
      <c r="B22" s="24"/>
      <c r="D22" s="22" t="s">
        <v>35</v>
      </c>
      <c r="I22" s="22" t="s">
        <v>30</v>
      </c>
      <c r="J22" s="20" t="str">
        <f>IF('Rekapitulace stavby'!$AN$16="","",'Rekapitulace stavby'!$AN$16)</f>
        <v/>
      </c>
      <c r="K22" s="27"/>
    </row>
    <row r="23" spans="2:11" s="10" customFormat="1" ht="18.75" customHeight="1">
      <c r="B23" s="24"/>
      <c r="E23" s="20" t="str">
        <f>IF('Rekapitulace stavby'!$E$17="","",'Rekapitulace stavby'!$E$17)</f>
        <v xml:space="preserve"> </v>
      </c>
      <c r="I23" s="22" t="s">
        <v>32</v>
      </c>
      <c r="J23" s="20" t="str">
        <f>IF('Rekapitulace stavby'!$AN$17="","",'Rekapitulace stavby'!$AN$17)</f>
        <v/>
      </c>
      <c r="K23" s="27"/>
    </row>
    <row r="24" spans="2:11" s="10" customFormat="1" ht="7.5" customHeight="1">
      <c r="B24" s="24"/>
      <c r="K24" s="27"/>
    </row>
    <row r="25" spans="2:11" s="10" customFormat="1" ht="15" customHeight="1">
      <c r="B25" s="24"/>
      <c r="D25" s="22" t="s">
        <v>37</v>
      </c>
      <c r="K25" s="27"/>
    </row>
    <row r="26" spans="2:11" s="89" customFormat="1" ht="15.75" customHeight="1">
      <c r="B26" s="90"/>
      <c r="E26" s="262"/>
      <c r="F26" s="268"/>
      <c r="G26" s="268"/>
      <c r="H26" s="268"/>
      <c r="K26" s="91"/>
    </row>
    <row r="27" spans="2:11" s="10" customFormat="1" ht="7.5" customHeight="1">
      <c r="B27" s="24"/>
      <c r="K27" s="27"/>
    </row>
    <row r="28" spans="2:11" s="10" customFormat="1" ht="7.5" customHeight="1">
      <c r="B28" s="24"/>
      <c r="D28" s="48"/>
      <c r="E28" s="48"/>
      <c r="F28" s="48"/>
      <c r="G28" s="48"/>
      <c r="H28" s="48"/>
      <c r="I28" s="48"/>
      <c r="J28" s="48"/>
      <c r="K28" s="92"/>
    </row>
    <row r="29" spans="2:11" s="10" customFormat="1" ht="26.25" customHeight="1">
      <c r="B29" s="24"/>
      <c r="D29" s="93" t="s">
        <v>38</v>
      </c>
      <c r="J29" s="59">
        <f>ROUND($J$96,2)</f>
        <v>0</v>
      </c>
      <c r="K29" s="27"/>
    </row>
    <row r="30" spans="2:11" s="10" customFormat="1" ht="7.5" customHeight="1">
      <c r="B30" s="24"/>
      <c r="D30" s="48"/>
      <c r="E30" s="48"/>
      <c r="F30" s="48"/>
      <c r="G30" s="48"/>
      <c r="H30" s="48"/>
      <c r="I30" s="48"/>
      <c r="J30" s="48"/>
      <c r="K30" s="92"/>
    </row>
    <row r="31" spans="2:11" s="10" customFormat="1" ht="15" customHeight="1">
      <c r="B31" s="24"/>
      <c r="F31" s="28" t="s">
        <v>40</v>
      </c>
      <c r="I31" s="28" t="s">
        <v>39</v>
      </c>
      <c r="J31" s="28" t="s">
        <v>41</v>
      </c>
      <c r="K31" s="27"/>
    </row>
    <row r="32" spans="2:11" s="10" customFormat="1" ht="15" customHeight="1">
      <c r="B32" s="24"/>
      <c r="D32" s="30" t="s">
        <v>42</v>
      </c>
      <c r="E32" s="30" t="s">
        <v>43</v>
      </c>
      <c r="F32" s="94">
        <f>ROUND(SUM($BE$96:$BE$339),2)</f>
        <v>0</v>
      </c>
      <c r="I32" s="95">
        <v>0.21</v>
      </c>
      <c r="J32" s="94">
        <f>ROUND(SUM($BE$96:$BE$339)*$I$32,2)</f>
        <v>0</v>
      </c>
      <c r="K32" s="27"/>
    </row>
    <row r="33" spans="2:11" s="10" customFormat="1" ht="15" customHeight="1">
      <c r="B33" s="24"/>
      <c r="E33" s="30" t="s">
        <v>44</v>
      </c>
      <c r="F33" s="94">
        <f>ROUND(SUM($BF$96:$BF$339),2)</f>
        <v>0</v>
      </c>
      <c r="I33" s="95">
        <v>0.15</v>
      </c>
      <c r="J33" s="94">
        <f>ROUND(SUM($BF$96:$BF$339)*$I$33,2)</f>
        <v>0</v>
      </c>
      <c r="K33" s="27"/>
    </row>
    <row r="34" spans="2:11" s="10" customFormat="1" ht="15" customHeight="1" hidden="1">
      <c r="B34" s="24"/>
      <c r="E34" s="30" t="s">
        <v>45</v>
      </c>
      <c r="F34" s="94">
        <f>ROUND(SUM($BG$96:$BG$339),2)</f>
        <v>0</v>
      </c>
      <c r="I34" s="95">
        <v>0.21</v>
      </c>
      <c r="J34" s="94">
        <v>0</v>
      </c>
      <c r="K34" s="27"/>
    </row>
    <row r="35" spans="2:11" s="10" customFormat="1" ht="15" customHeight="1" hidden="1">
      <c r="B35" s="24"/>
      <c r="E35" s="30" t="s">
        <v>46</v>
      </c>
      <c r="F35" s="94">
        <f>ROUND(SUM($BH$96:$BH$339),2)</f>
        <v>0</v>
      </c>
      <c r="I35" s="95">
        <v>0.15</v>
      </c>
      <c r="J35" s="94">
        <v>0</v>
      </c>
      <c r="K35" s="27"/>
    </row>
    <row r="36" spans="2:11" s="10" customFormat="1" ht="15" customHeight="1" hidden="1">
      <c r="B36" s="24"/>
      <c r="E36" s="30" t="s">
        <v>47</v>
      </c>
      <c r="F36" s="94">
        <f>ROUND(SUM($BI$96:$BI$339),2)</f>
        <v>0</v>
      </c>
      <c r="I36" s="95">
        <v>0</v>
      </c>
      <c r="J36" s="94">
        <v>0</v>
      </c>
      <c r="K36" s="27"/>
    </row>
    <row r="37" spans="2:11" s="10" customFormat="1" ht="7.5" customHeight="1">
      <c r="B37" s="24"/>
      <c r="K37" s="27"/>
    </row>
    <row r="38" spans="2:11" s="10" customFormat="1" ht="26.25" customHeight="1">
      <c r="B38" s="24"/>
      <c r="C38" s="32"/>
      <c r="D38" s="33" t="s">
        <v>48</v>
      </c>
      <c r="E38" s="34"/>
      <c r="F38" s="34"/>
      <c r="G38" s="96" t="s">
        <v>49</v>
      </c>
      <c r="H38" s="35" t="s">
        <v>50</v>
      </c>
      <c r="I38" s="34"/>
      <c r="J38" s="36">
        <f>ROUND(SUM($J$29:$J$36),2)</f>
        <v>0</v>
      </c>
      <c r="K38" s="97"/>
    </row>
    <row r="39" spans="2:11" s="10" customFormat="1" ht="15" customHeight="1">
      <c r="B39" s="38"/>
      <c r="C39" s="39"/>
      <c r="D39" s="39"/>
      <c r="E39" s="39"/>
      <c r="F39" s="39"/>
      <c r="G39" s="39"/>
      <c r="H39" s="39"/>
      <c r="I39" s="39"/>
      <c r="J39" s="39"/>
      <c r="K39" s="40"/>
    </row>
    <row r="43" spans="2:11" s="10" customFormat="1" ht="7.5" customHeight="1">
      <c r="B43" s="41"/>
      <c r="C43" s="42"/>
      <c r="D43" s="42"/>
      <c r="E43" s="42"/>
      <c r="F43" s="42"/>
      <c r="G43" s="42"/>
      <c r="H43" s="42"/>
      <c r="I43" s="42"/>
      <c r="J43" s="42"/>
      <c r="K43" s="98"/>
    </row>
    <row r="44" spans="2:11" s="10" customFormat="1" ht="37.5" customHeight="1">
      <c r="B44" s="24"/>
      <c r="C44" s="15" t="s">
        <v>110</v>
      </c>
      <c r="K44" s="27"/>
    </row>
    <row r="45" spans="2:11" s="10" customFormat="1" ht="7.5" customHeight="1">
      <c r="B45" s="24"/>
      <c r="K45" s="27"/>
    </row>
    <row r="46" spans="2:11" s="10" customFormat="1" ht="15" customHeight="1">
      <c r="B46" s="24"/>
      <c r="C46" s="22" t="s">
        <v>17</v>
      </c>
      <c r="K46" s="27"/>
    </row>
    <row r="47" spans="2:11" s="10" customFormat="1" ht="16.5" customHeight="1">
      <c r="B47" s="24"/>
      <c r="E47" s="267" t="str">
        <f>$E$7</f>
        <v>ZŠ Březová, Děčín_3_Stavební</v>
      </c>
      <c r="F47" s="249"/>
      <c r="G47" s="249"/>
      <c r="H47" s="249"/>
      <c r="K47" s="27"/>
    </row>
    <row r="48" spans="2:11" s="8" customFormat="1" ht="15.75" customHeight="1">
      <c r="B48" s="14"/>
      <c r="C48" s="22" t="s">
        <v>106</v>
      </c>
      <c r="K48" s="16"/>
    </row>
    <row r="49" spans="2:11" s="10" customFormat="1" ht="16.5" customHeight="1">
      <c r="B49" s="24"/>
      <c r="E49" s="267" t="s">
        <v>728</v>
      </c>
      <c r="F49" s="249"/>
      <c r="G49" s="249"/>
      <c r="H49" s="249"/>
      <c r="K49" s="27"/>
    </row>
    <row r="50" spans="2:11" s="10" customFormat="1" ht="15" customHeight="1">
      <c r="B50" s="24"/>
      <c r="C50" s="22" t="s">
        <v>108</v>
      </c>
      <c r="K50" s="27"/>
    </row>
    <row r="51" spans="2:11" s="10" customFormat="1" ht="19.5" customHeight="1">
      <c r="B51" s="24"/>
      <c r="E51" s="248" t="str">
        <f>$E$11</f>
        <v>01 - zěměpis_stavební</v>
      </c>
      <c r="F51" s="249"/>
      <c r="G51" s="249"/>
      <c r="H51" s="249"/>
      <c r="K51" s="27"/>
    </row>
    <row r="52" spans="2:11" s="10" customFormat="1" ht="7.5" customHeight="1">
      <c r="B52" s="24"/>
      <c r="K52" s="27"/>
    </row>
    <row r="53" spans="2:11" s="10" customFormat="1" ht="18.75" customHeight="1">
      <c r="B53" s="24"/>
      <c r="C53" s="22" t="s">
        <v>23</v>
      </c>
      <c r="F53" s="20" t="str">
        <f>$F$14</f>
        <v>Děčín</v>
      </c>
      <c r="I53" s="22" t="s">
        <v>25</v>
      </c>
      <c r="J53" s="47" t="str">
        <f>IF($J$14="","",$J$14)</f>
        <v>27.01.2020</v>
      </c>
      <c r="K53" s="27"/>
    </row>
    <row r="54" spans="2:11" s="10" customFormat="1" ht="7.5" customHeight="1">
      <c r="B54" s="24"/>
      <c r="K54" s="27"/>
    </row>
    <row r="55" spans="2:11" s="10" customFormat="1" ht="15.75" customHeight="1">
      <c r="B55" s="24"/>
      <c r="C55" s="22" t="s">
        <v>29</v>
      </c>
      <c r="F55" s="20" t="str">
        <f>$E$17</f>
        <v xml:space="preserve"> </v>
      </c>
      <c r="I55" s="22" t="s">
        <v>35</v>
      </c>
      <c r="J55" s="20" t="str">
        <f>$E$23</f>
        <v xml:space="preserve"> </v>
      </c>
      <c r="K55" s="27"/>
    </row>
    <row r="56" spans="2:11" s="10" customFormat="1" ht="15" customHeight="1">
      <c r="B56" s="24"/>
      <c r="C56" s="22" t="s">
        <v>33</v>
      </c>
      <c r="F56" s="20" t="str">
        <f>IF($E$20="","",$E$20)</f>
        <v/>
      </c>
      <c r="K56" s="27"/>
    </row>
    <row r="57" spans="2:11" s="10" customFormat="1" ht="11.25" customHeight="1">
      <c r="B57" s="24"/>
      <c r="K57" s="27"/>
    </row>
    <row r="58" spans="2:11" s="10" customFormat="1" ht="30" customHeight="1">
      <c r="B58" s="24"/>
      <c r="C58" s="99" t="s">
        <v>111</v>
      </c>
      <c r="D58" s="32"/>
      <c r="E58" s="32"/>
      <c r="F58" s="32"/>
      <c r="G58" s="32"/>
      <c r="H58" s="32"/>
      <c r="I58" s="32"/>
      <c r="J58" s="100" t="s">
        <v>112</v>
      </c>
      <c r="K58" s="37"/>
    </row>
    <row r="59" spans="2:11" s="10" customFormat="1" ht="11.25" customHeight="1">
      <c r="B59" s="24"/>
      <c r="K59" s="27"/>
    </row>
    <row r="60" spans="2:47" s="10" customFormat="1" ht="30" customHeight="1">
      <c r="B60" s="24"/>
      <c r="C60" s="58" t="s">
        <v>113</v>
      </c>
      <c r="J60" s="59">
        <f>ROUND($J$96,2)</f>
        <v>0</v>
      </c>
      <c r="K60" s="27"/>
      <c r="AU60" s="10" t="s">
        <v>114</v>
      </c>
    </row>
    <row r="61" spans="2:11" s="65" customFormat="1" ht="25.5" customHeight="1">
      <c r="B61" s="101"/>
      <c r="D61" s="102" t="s">
        <v>115</v>
      </c>
      <c r="E61" s="102"/>
      <c r="F61" s="102"/>
      <c r="G61" s="102"/>
      <c r="H61" s="102"/>
      <c r="I61" s="102"/>
      <c r="J61" s="103">
        <f>ROUND($J$97,2)</f>
        <v>0</v>
      </c>
      <c r="K61" s="104"/>
    </row>
    <row r="62" spans="2:11" s="82" customFormat="1" ht="21" customHeight="1">
      <c r="B62" s="105"/>
      <c r="D62" s="106" t="s">
        <v>117</v>
      </c>
      <c r="E62" s="106"/>
      <c r="F62" s="106"/>
      <c r="G62" s="106"/>
      <c r="H62" s="106"/>
      <c r="I62" s="106"/>
      <c r="J62" s="107">
        <f>ROUND($J$98,2)</f>
        <v>0</v>
      </c>
      <c r="K62" s="108"/>
    </row>
    <row r="63" spans="2:11" s="82" customFormat="1" ht="21" customHeight="1">
      <c r="B63" s="105"/>
      <c r="D63" s="106" t="s">
        <v>337</v>
      </c>
      <c r="E63" s="106"/>
      <c r="F63" s="106"/>
      <c r="G63" s="106"/>
      <c r="H63" s="106"/>
      <c r="I63" s="106"/>
      <c r="J63" s="107">
        <f>ROUND($J$120,2)</f>
        <v>0</v>
      </c>
      <c r="K63" s="108"/>
    </row>
    <row r="64" spans="2:11" s="82" customFormat="1" ht="21" customHeight="1">
      <c r="B64" s="105"/>
      <c r="D64" s="106" t="s">
        <v>119</v>
      </c>
      <c r="E64" s="106"/>
      <c r="F64" s="106"/>
      <c r="G64" s="106"/>
      <c r="H64" s="106"/>
      <c r="I64" s="106"/>
      <c r="J64" s="107">
        <f>ROUND($J$152,2)</f>
        <v>0</v>
      </c>
      <c r="K64" s="108"/>
    </row>
    <row r="65" spans="2:11" s="82" customFormat="1" ht="21" customHeight="1">
      <c r="B65" s="105"/>
      <c r="D65" s="106" t="s">
        <v>120</v>
      </c>
      <c r="E65" s="106"/>
      <c r="F65" s="106"/>
      <c r="G65" s="106"/>
      <c r="H65" s="106"/>
      <c r="I65" s="106"/>
      <c r="J65" s="107">
        <f>ROUND($J$170,2)</f>
        <v>0</v>
      </c>
      <c r="K65" s="108"/>
    </row>
    <row r="66" spans="2:11" s="65" customFormat="1" ht="25.5" customHeight="1">
      <c r="B66" s="101"/>
      <c r="D66" s="102" t="s">
        <v>121</v>
      </c>
      <c r="E66" s="102"/>
      <c r="F66" s="102"/>
      <c r="G66" s="102"/>
      <c r="H66" s="102"/>
      <c r="I66" s="102"/>
      <c r="J66" s="103">
        <f>ROUND($J$174,2)</f>
        <v>0</v>
      </c>
      <c r="K66" s="104"/>
    </row>
    <row r="67" spans="2:11" s="82" customFormat="1" ht="21" customHeight="1">
      <c r="B67" s="105"/>
      <c r="D67" s="106" t="s">
        <v>338</v>
      </c>
      <c r="E67" s="106"/>
      <c r="F67" s="106"/>
      <c r="G67" s="106"/>
      <c r="H67" s="106"/>
      <c r="I67" s="106"/>
      <c r="J67" s="107">
        <f>ROUND($J$175,2)</f>
        <v>0</v>
      </c>
      <c r="K67" s="108"/>
    </row>
    <row r="68" spans="2:11" s="82" customFormat="1" ht="21" customHeight="1">
      <c r="B68" s="105"/>
      <c r="D68" s="106" t="s">
        <v>339</v>
      </c>
      <c r="E68" s="106"/>
      <c r="F68" s="106"/>
      <c r="G68" s="106"/>
      <c r="H68" s="106"/>
      <c r="I68" s="106"/>
      <c r="J68" s="107">
        <f>ROUND($J$187,2)</f>
        <v>0</v>
      </c>
      <c r="K68" s="108"/>
    </row>
    <row r="69" spans="2:11" s="82" customFormat="1" ht="21" customHeight="1">
      <c r="B69" s="105"/>
      <c r="D69" s="106" t="s">
        <v>340</v>
      </c>
      <c r="E69" s="106"/>
      <c r="F69" s="106"/>
      <c r="G69" s="106"/>
      <c r="H69" s="106"/>
      <c r="I69" s="106"/>
      <c r="J69" s="107">
        <f>ROUND($J$223,2)</f>
        <v>0</v>
      </c>
      <c r="K69" s="108"/>
    </row>
    <row r="70" spans="2:11" s="82" customFormat="1" ht="21" customHeight="1">
      <c r="B70" s="105"/>
      <c r="D70" s="106" t="s">
        <v>127</v>
      </c>
      <c r="E70" s="106"/>
      <c r="F70" s="106"/>
      <c r="G70" s="106"/>
      <c r="H70" s="106"/>
      <c r="I70" s="106"/>
      <c r="J70" s="107">
        <f>ROUND($J$248,2)</f>
        <v>0</v>
      </c>
      <c r="K70" s="108"/>
    </row>
    <row r="71" spans="2:11" s="65" customFormat="1" ht="25.5" customHeight="1">
      <c r="B71" s="101"/>
      <c r="D71" s="102" t="s">
        <v>341</v>
      </c>
      <c r="E71" s="102"/>
      <c r="F71" s="102"/>
      <c r="G71" s="102"/>
      <c r="H71" s="102"/>
      <c r="I71" s="102"/>
      <c r="J71" s="103">
        <f>ROUND($J$266,2)</f>
        <v>0</v>
      </c>
      <c r="K71" s="104"/>
    </row>
    <row r="72" spans="2:11" s="82" customFormat="1" ht="21" customHeight="1">
      <c r="B72" s="105"/>
      <c r="D72" s="106" t="s">
        <v>342</v>
      </c>
      <c r="E72" s="106"/>
      <c r="F72" s="106"/>
      <c r="G72" s="106"/>
      <c r="H72" s="106"/>
      <c r="I72" s="106"/>
      <c r="J72" s="107">
        <f>ROUND($J$267,2)</f>
        <v>0</v>
      </c>
      <c r="K72" s="108"/>
    </row>
    <row r="73" spans="2:11" s="82" customFormat="1" ht="21" customHeight="1">
      <c r="B73" s="105"/>
      <c r="D73" s="106" t="s">
        <v>343</v>
      </c>
      <c r="E73" s="106"/>
      <c r="F73" s="106"/>
      <c r="G73" s="106"/>
      <c r="H73" s="106"/>
      <c r="I73" s="106"/>
      <c r="J73" s="107">
        <f>ROUND($J$310,2)</f>
        <v>0</v>
      </c>
      <c r="K73" s="108"/>
    </row>
    <row r="74" spans="2:11" s="82" customFormat="1" ht="21" customHeight="1">
      <c r="B74" s="105"/>
      <c r="D74" s="106" t="s">
        <v>344</v>
      </c>
      <c r="E74" s="106"/>
      <c r="F74" s="106"/>
      <c r="G74" s="106"/>
      <c r="H74" s="106"/>
      <c r="I74" s="106"/>
      <c r="J74" s="107">
        <f>ROUND($J$331,2)</f>
        <v>0</v>
      </c>
      <c r="K74" s="108"/>
    </row>
    <row r="75" spans="2:11" s="10" customFormat="1" ht="22.5" customHeight="1">
      <c r="B75" s="24"/>
      <c r="K75" s="27"/>
    </row>
    <row r="76" spans="2:11" s="10" customFormat="1" ht="7.5" customHeight="1">
      <c r="B76" s="38"/>
      <c r="C76" s="39"/>
      <c r="D76" s="39"/>
      <c r="E76" s="39"/>
      <c r="F76" s="39"/>
      <c r="G76" s="39"/>
      <c r="H76" s="39"/>
      <c r="I76" s="39"/>
      <c r="J76" s="39"/>
      <c r="K76" s="40"/>
    </row>
    <row r="80" spans="2:12" s="10" customFormat="1" ht="7.5" customHeight="1">
      <c r="B80" s="41"/>
      <c r="C80" s="42"/>
      <c r="D80" s="42"/>
      <c r="E80" s="42"/>
      <c r="F80" s="42"/>
      <c r="G80" s="42"/>
      <c r="H80" s="42"/>
      <c r="I80" s="42"/>
      <c r="J80" s="42"/>
      <c r="K80" s="42"/>
      <c r="L80" s="24"/>
    </row>
    <row r="81" spans="2:12" s="10" customFormat="1" ht="37.5" customHeight="1">
      <c r="B81" s="24"/>
      <c r="C81" s="15" t="s">
        <v>132</v>
      </c>
      <c r="L81" s="24"/>
    </row>
    <row r="82" spans="2:12" s="10" customFormat="1" ht="7.5" customHeight="1">
      <c r="B82" s="24"/>
      <c r="L82" s="24"/>
    </row>
    <row r="83" spans="2:12" s="10" customFormat="1" ht="15" customHeight="1">
      <c r="B83" s="24"/>
      <c r="C83" s="22" t="s">
        <v>17</v>
      </c>
      <c r="L83" s="24"/>
    </row>
    <row r="84" spans="2:12" s="10" customFormat="1" ht="16.5" customHeight="1">
      <c r="B84" s="24"/>
      <c r="E84" s="267" t="str">
        <f>$E$7</f>
        <v>ZŠ Březová, Děčín_3_Stavební</v>
      </c>
      <c r="F84" s="249"/>
      <c r="G84" s="249"/>
      <c r="H84" s="249"/>
      <c r="L84" s="24"/>
    </row>
    <row r="85" spans="2:12" s="8" customFormat="1" ht="15.75" customHeight="1">
      <c r="B85" s="14"/>
      <c r="C85" s="22" t="s">
        <v>106</v>
      </c>
      <c r="L85" s="14"/>
    </row>
    <row r="86" spans="2:12" s="10" customFormat="1" ht="16.5" customHeight="1">
      <c r="B86" s="24"/>
      <c r="E86" s="267" t="s">
        <v>728</v>
      </c>
      <c r="F86" s="249"/>
      <c r="G86" s="249"/>
      <c r="H86" s="249"/>
      <c r="L86" s="24"/>
    </row>
    <row r="87" spans="2:12" s="10" customFormat="1" ht="15" customHeight="1">
      <c r="B87" s="24"/>
      <c r="C87" s="22" t="s">
        <v>108</v>
      </c>
      <c r="L87" s="24"/>
    </row>
    <row r="88" spans="2:12" s="10" customFormat="1" ht="19.5" customHeight="1">
      <c r="B88" s="24"/>
      <c r="E88" s="248" t="str">
        <f>$E$11</f>
        <v>01 - zěměpis_stavební</v>
      </c>
      <c r="F88" s="249"/>
      <c r="G88" s="249"/>
      <c r="H88" s="249"/>
      <c r="L88" s="24"/>
    </row>
    <row r="89" spans="2:12" s="10" customFormat="1" ht="7.5" customHeight="1">
      <c r="B89" s="24"/>
      <c r="L89" s="24"/>
    </row>
    <row r="90" spans="2:12" s="10" customFormat="1" ht="18.75" customHeight="1">
      <c r="B90" s="24"/>
      <c r="C90" s="22" t="s">
        <v>23</v>
      </c>
      <c r="F90" s="20" t="str">
        <f>$F$14</f>
        <v>Děčín</v>
      </c>
      <c r="I90" s="22" t="s">
        <v>25</v>
      </c>
      <c r="J90" s="47" t="str">
        <f>IF($J$14="","",$J$14)</f>
        <v>27.01.2020</v>
      </c>
      <c r="L90" s="24"/>
    </row>
    <row r="91" spans="2:12" s="10" customFormat="1" ht="7.5" customHeight="1">
      <c r="B91" s="24"/>
      <c r="L91" s="24"/>
    </row>
    <row r="92" spans="2:12" s="10" customFormat="1" ht="15.75" customHeight="1">
      <c r="B92" s="24"/>
      <c r="C92" s="22" t="s">
        <v>29</v>
      </c>
      <c r="F92" s="20" t="str">
        <f>$E$17</f>
        <v xml:space="preserve"> </v>
      </c>
      <c r="I92" s="22" t="s">
        <v>35</v>
      </c>
      <c r="J92" s="20" t="str">
        <f>$E$23</f>
        <v xml:space="preserve"> </v>
      </c>
      <c r="L92" s="24"/>
    </row>
    <row r="93" spans="2:12" s="10" customFormat="1" ht="15" customHeight="1">
      <c r="B93" s="24"/>
      <c r="C93" s="22" t="s">
        <v>33</v>
      </c>
      <c r="F93" s="20" t="str">
        <f>IF($E$20="","",$E$20)</f>
        <v/>
      </c>
      <c r="L93" s="24"/>
    </row>
    <row r="94" spans="2:12" s="10" customFormat="1" ht="11.25" customHeight="1">
      <c r="B94" s="24"/>
      <c r="L94" s="24"/>
    </row>
    <row r="95" spans="2:20" s="113" customFormat="1" ht="30" customHeight="1">
      <c r="B95" s="109"/>
      <c r="C95" s="110" t="s">
        <v>133</v>
      </c>
      <c r="D95" s="111" t="s">
        <v>57</v>
      </c>
      <c r="E95" s="111" t="s">
        <v>53</v>
      </c>
      <c r="F95" s="111" t="s">
        <v>134</v>
      </c>
      <c r="G95" s="111" t="s">
        <v>135</v>
      </c>
      <c r="H95" s="111" t="s">
        <v>136</v>
      </c>
      <c r="I95" s="111" t="s">
        <v>137</v>
      </c>
      <c r="J95" s="111" t="s">
        <v>138</v>
      </c>
      <c r="K95" s="112" t="s">
        <v>139</v>
      </c>
      <c r="L95" s="109"/>
      <c r="M95" s="53" t="s">
        <v>140</v>
      </c>
      <c r="N95" s="54" t="s">
        <v>42</v>
      </c>
      <c r="O95" s="54" t="s">
        <v>141</v>
      </c>
      <c r="P95" s="54" t="s">
        <v>142</v>
      </c>
      <c r="Q95" s="54" t="s">
        <v>143</v>
      </c>
      <c r="R95" s="54" t="s">
        <v>144</v>
      </c>
      <c r="S95" s="54" t="s">
        <v>145</v>
      </c>
      <c r="T95" s="55" t="s">
        <v>146</v>
      </c>
    </row>
    <row r="96" spans="2:63" s="10" customFormat="1" ht="30" customHeight="1">
      <c r="B96" s="24"/>
      <c r="C96" s="58" t="s">
        <v>113</v>
      </c>
      <c r="J96" s="114">
        <f>$BK$96</f>
        <v>0</v>
      </c>
      <c r="L96" s="24"/>
      <c r="M96" s="57"/>
      <c r="N96" s="48"/>
      <c r="O96" s="48"/>
      <c r="P96" s="115">
        <f>$P$97+$P$174+$P$266</f>
        <v>0</v>
      </c>
      <c r="Q96" s="48"/>
      <c r="R96" s="115">
        <f>$R$97+$R$174+$R$266</f>
        <v>2.65532</v>
      </c>
      <c r="S96" s="48"/>
      <c r="T96" s="116">
        <f>$T$97+$T$174+$T$266</f>
        <v>1.49531</v>
      </c>
      <c r="AT96" s="10" t="s">
        <v>71</v>
      </c>
      <c r="AU96" s="10" t="s">
        <v>114</v>
      </c>
      <c r="BK96" s="117">
        <f>$BK$97+$BK$174+$BK$266</f>
        <v>0</v>
      </c>
    </row>
    <row r="97" spans="2:63" s="119" customFormat="1" ht="37.5" customHeight="1">
      <c r="B97" s="118"/>
      <c r="D97" s="120" t="s">
        <v>71</v>
      </c>
      <c r="E97" s="121" t="s">
        <v>147</v>
      </c>
      <c r="F97" s="121" t="s">
        <v>148</v>
      </c>
      <c r="J97" s="122">
        <f>$BK$97</f>
        <v>0</v>
      </c>
      <c r="L97" s="118"/>
      <c r="M97" s="123"/>
      <c r="P97" s="124">
        <f>$P$98+$P$120+$P$152+$P$170</f>
        <v>0</v>
      </c>
      <c r="R97" s="124">
        <f>$R$98+$R$120+$R$152+$R$170</f>
        <v>0.96115</v>
      </c>
      <c r="T97" s="125">
        <f>$T$98+$T$120+$T$152+$T$170</f>
        <v>0.567</v>
      </c>
      <c r="AR97" s="120" t="s">
        <v>22</v>
      </c>
      <c r="AT97" s="120" t="s">
        <v>71</v>
      </c>
      <c r="AU97" s="120" t="s">
        <v>72</v>
      </c>
      <c r="AY97" s="120" t="s">
        <v>149</v>
      </c>
      <c r="BK97" s="126">
        <f>$BK$98+$BK$120+$BK$152+$BK$170</f>
        <v>0</v>
      </c>
    </row>
    <row r="98" spans="2:63" s="119" customFormat="1" ht="21" customHeight="1">
      <c r="B98" s="118"/>
      <c r="D98" s="120" t="s">
        <v>71</v>
      </c>
      <c r="E98" s="127" t="s">
        <v>159</v>
      </c>
      <c r="F98" s="127" t="s">
        <v>160</v>
      </c>
      <c r="J98" s="128">
        <f>$BK$98</f>
        <v>0</v>
      </c>
      <c r="L98" s="118"/>
      <c r="M98" s="123"/>
      <c r="P98" s="124">
        <f>SUM($P$99:$P$119)</f>
        <v>0</v>
      </c>
      <c r="R98" s="124">
        <f>SUM($R$99:$R$119)</f>
        <v>0.94607</v>
      </c>
      <c r="T98" s="125">
        <f>SUM($T$99:$T$119)</f>
        <v>0</v>
      </c>
      <c r="AR98" s="120" t="s">
        <v>22</v>
      </c>
      <c r="AT98" s="120" t="s">
        <v>71</v>
      </c>
      <c r="AU98" s="120" t="s">
        <v>22</v>
      </c>
      <c r="AY98" s="120" t="s">
        <v>149</v>
      </c>
      <c r="BK98" s="126">
        <f>SUM($BK$99:$BK$119)</f>
        <v>0</v>
      </c>
    </row>
    <row r="99" spans="2:65" s="10" customFormat="1" ht="15.75" customHeight="1">
      <c r="B99" s="24"/>
      <c r="C99" s="129" t="s">
        <v>22</v>
      </c>
      <c r="D99" s="129" t="s">
        <v>153</v>
      </c>
      <c r="E99" s="130" t="s">
        <v>345</v>
      </c>
      <c r="F99" s="131" t="s">
        <v>346</v>
      </c>
      <c r="G99" s="132" t="s">
        <v>156</v>
      </c>
      <c r="H99" s="133">
        <v>2</v>
      </c>
      <c r="I99" s="156"/>
      <c r="J99" s="134">
        <f>ROUND($I$99*$H$99,2)</f>
        <v>0</v>
      </c>
      <c r="K99" s="131"/>
      <c r="L99" s="24"/>
      <c r="M99" s="135"/>
      <c r="N99" s="136" t="s">
        <v>43</v>
      </c>
      <c r="Q99" s="137">
        <v>0.04</v>
      </c>
      <c r="R99" s="137">
        <f>$Q$99*$H$99</f>
        <v>0.08</v>
      </c>
      <c r="S99" s="137">
        <v>0</v>
      </c>
      <c r="T99" s="138">
        <f>$S$99*$H$99</f>
        <v>0</v>
      </c>
      <c r="AR99" s="89" t="s">
        <v>157</v>
      </c>
      <c r="AT99" s="89" t="s">
        <v>153</v>
      </c>
      <c r="AU99" s="89" t="s">
        <v>80</v>
      </c>
      <c r="AY99" s="10" t="s">
        <v>149</v>
      </c>
      <c r="BE99" s="139">
        <f>IF($N$99="základní",$J$99,0)</f>
        <v>0</v>
      </c>
      <c r="BF99" s="139">
        <f>IF($N$99="snížená",$J$99,0)</f>
        <v>0</v>
      </c>
      <c r="BG99" s="139">
        <f>IF($N$99="zákl. přenesená",$J$99,0)</f>
        <v>0</v>
      </c>
      <c r="BH99" s="139">
        <f>IF($N$99="sníž. přenesená",$J$99,0)</f>
        <v>0</v>
      </c>
      <c r="BI99" s="139">
        <f>IF($N$99="nulová",$J$99,0)</f>
        <v>0</v>
      </c>
      <c r="BJ99" s="89" t="s">
        <v>22</v>
      </c>
      <c r="BK99" s="139">
        <f>ROUND($I$99*$H$99,2)</f>
        <v>0</v>
      </c>
      <c r="BL99" s="89" t="s">
        <v>157</v>
      </c>
      <c r="BM99" s="89" t="s">
        <v>22</v>
      </c>
    </row>
    <row r="100" spans="2:47" s="10" customFormat="1" ht="16.5" customHeight="1">
      <c r="B100" s="24"/>
      <c r="D100" s="140" t="s">
        <v>158</v>
      </c>
      <c r="F100" s="141" t="s">
        <v>347</v>
      </c>
      <c r="L100" s="24"/>
      <c r="M100" s="50"/>
      <c r="T100" s="51"/>
      <c r="AT100" s="10" t="s">
        <v>158</v>
      </c>
      <c r="AU100" s="10" t="s">
        <v>80</v>
      </c>
    </row>
    <row r="101" spans="2:47" s="10" customFormat="1" ht="30.75" customHeight="1">
      <c r="B101" s="24"/>
      <c r="D101" s="151" t="s">
        <v>348</v>
      </c>
      <c r="F101" s="152" t="s">
        <v>349</v>
      </c>
      <c r="L101" s="24"/>
      <c r="M101" s="50"/>
      <c r="T101" s="51"/>
      <c r="AT101" s="10" t="s">
        <v>348</v>
      </c>
      <c r="AU101" s="10" t="s">
        <v>80</v>
      </c>
    </row>
    <row r="102" spans="2:65" s="10" customFormat="1" ht="15.75" customHeight="1">
      <c r="B102" s="24"/>
      <c r="C102" s="129" t="s">
        <v>80</v>
      </c>
      <c r="D102" s="129" t="s">
        <v>153</v>
      </c>
      <c r="E102" s="130" t="s">
        <v>350</v>
      </c>
      <c r="F102" s="131" t="s">
        <v>351</v>
      </c>
      <c r="G102" s="132" t="s">
        <v>156</v>
      </c>
      <c r="H102" s="133">
        <v>2</v>
      </c>
      <c r="I102" s="156"/>
      <c r="J102" s="134">
        <f>ROUND($I$102*$H$102,2)</f>
        <v>0</v>
      </c>
      <c r="K102" s="131"/>
      <c r="L102" s="24"/>
      <c r="M102" s="135"/>
      <c r="N102" s="136" t="s">
        <v>43</v>
      </c>
      <c r="Q102" s="137">
        <v>0.04153</v>
      </c>
      <c r="R102" s="137">
        <f>$Q$102*$H$102</f>
        <v>0.08306</v>
      </c>
      <c r="S102" s="137">
        <v>0</v>
      </c>
      <c r="T102" s="138">
        <f>$S$102*$H$102</f>
        <v>0</v>
      </c>
      <c r="AR102" s="89" t="s">
        <v>157</v>
      </c>
      <c r="AT102" s="89" t="s">
        <v>153</v>
      </c>
      <c r="AU102" s="89" t="s">
        <v>80</v>
      </c>
      <c r="AY102" s="10" t="s">
        <v>149</v>
      </c>
      <c r="BE102" s="139">
        <f>IF($N$102="základní",$J$102,0)</f>
        <v>0</v>
      </c>
      <c r="BF102" s="139">
        <f>IF($N$102="snížená",$J$102,0)</f>
        <v>0</v>
      </c>
      <c r="BG102" s="139">
        <f>IF($N$102="zákl. přenesená",$J$102,0)</f>
        <v>0</v>
      </c>
      <c r="BH102" s="139">
        <f>IF($N$102="sníž. přenesená",$J$102,0)</f>
        <v>0</v>
      </c>
      <c r="BI102" s="139">
        <f>IF($N$102="nulová",$J$102,0)</f>
        <v>0</v>
      </c>
      <c r="BJ102" s="89" t="s">
        <v>22</v>
      </c>
      <c r="BK102" s="139">
        <f>ROUND($I$102*$H$102,2)</f>
        <v>0</v>
      </c>
      <c r="BL102" s="89" t="s">
        <v>157</v>
      </c>
      <c r="BM102" s="89" t="s">
        <v>80</v>
      </c>
    </row>
    <row r="103" spans="2:47" s="10" customFormat="1" ht="16.5" customHeight="1">
      <c r="B103" s="24"/>
      <c r="D103" s="140" t="s">
        <v>158</v>
      </c>
      <c r="F103" s="141" t="s">
        <v>352</v>
      </c>
      <c r="L103" s="24"/>
      <c r="M103" s="50"/>
      <c r="T103" s="51"/>
      <c r="AT103" s="10" t="s">
        <v>158</v>
      </c>
      <c r="AU103" s="10" t="s">
        <v>80</v>
      </c>
    </row>
    <row r="104" spans="2:65" s="10" customFormat="1" ht="15.75" customHeight="1">
      <c r="B104" s="24"/>
      <c r="C104" s="129" t="s">
        <v>150</v>
      </c>
      <c r="D104" s="129" t="s">
        <v>153</v>
      </c>
      <c r="E104" s="130" t="s">
        <v>353</v>
      </c>
      <c r="F104" s="131" t="s">
        <v>354</v>
      </c>
      <c r="G104" s="132" t="s">
        <v>156</v>
      </c>
      <c r="H104" s="133">
        <v>5</v>
      </c>
      <c r="I104" s="156"/>
      <c r="J104" s="134">
        <f>ROUND($I$104*$H$104,2)</f>
        <v>0</v>
      </c>
      <c r="K104" s="131"/>
      <c r="L104" s="24"/>
      <c r="M104" s="135"/>
      <c r="N104" s="136" t="s">
        <v>43</v>
      </c>
      <c r="Q104" s="137">
        <v>0.04</v>
      </c>
      <c r="R104" s="137">
        <f>$Q$104*$H$104</f>
        <v>0.2</v>
      </c>
      <c r="S104" s="137">
        <v>0</v>
      </c>
      <c r="T104" s="138">
        <f>$S$104*$H$104</f>
        <v>0</v>
      </c>
      <c r="AR104" s="89" t="s">
        <v>157</v>
      </c>
      <c r="AT104" s="89" t="s">
        <v>153</v>
      </c>
      <c r="AU104" s="89" t="s">
        <v>80</v>
      </c>
      <c r="AY104" s="10" t="s">
        <v>149</v>
      </c>
      <c r="BE104" s="139">
        <f>IF($N$104="základní",$J$104,0)</f>
        <v>0</v>
      </c>
      <c r="BF104" s="139">
        <f>IF($N$104="snížená",$J$104,0)</f>
        <v>0</v>
      </c>
      <c r="BG104" s="139">
        <f>IF($N$104="zákl. přenesená",$J$104,0)</f>
        <v>0</v>
      </c>
      <c r="BH104" s="139">
        <f>IF($N$104="sníž. přenesená",$J$104,0)</f>
        <v>0</v>
      </c>
      <c r="BI104" s="139">
        <f>IF($N$104="nulová",$J$104,0)</f>
        <v>0</v>
      </c>
      <c r="BJ104" s="89" t="s">
        <v>22</v>
      </c>
      <c r="BK104" s="139">
        <f>ROUND($I$104*$H$104,2)</f>
        <v>0</v>
      </c>
      <c r="BL104" s="89" t="s">
        <v>157</v>
      </c>
      <c r="BM104" s="89" t="s">
        <v>150</v>
      </c>
    </row>
    <row r="105" spans="2:47" s="10" customFormat="1" ht="16.5" customHeight="1">
      <c r="B105" s="24"/>
      <c r="D105" s="140" t="s">
        <v>158</v>
      </c>
      <c r="F105" s="141" t="s">
        <v>355</v>
      </c>
      <c r="L105" s="24"/>
      <c r="M105" s="50"/>
      <c r="T105" s="51"/>
      <c r="AT105" s="10" t="s">
        <v>158</v>
      </c>
      <c r="AU105" s="10" t="s">
        <v>80</v>
      </c>
    </row>
    <row r="106" spans="2:47" s="10" customFormat="1" ht="30.75" customHeight="1">
      <c r="B106" s="24"/>
      <c r="D106" s="151" t="s">
        <v>348</v>
      </c>
      <c r="F106" s="152" t="s">
        <v>349</v>
      </c>
      <c r="L106" s="24"/>
      <c r="M106" s="50"/>
      <c r="T106" s="51"/>
      <c r="AT106" s="10" t="s">
        <v>348</v>
      </c>
      <c r="AU106" s="10" t="s">
        <v>80</v>
      </c>
    </row>
    <row r="107" spans="2:65" s="10" customFormat="1" ht="15.75" customHeight="1">
      <c r="B107" s="24"/>
      <c r="C107" s="129" t="s">
        <v>157</v>
      </c>
      <c r="D107" s="129" t="s">
        <v>153</v>
      </c>
      <c r="E107" s="130" t="s">
        <v>356</v>
      </c>
      <c r="F107" s="131" t="s">
        <v>357</v>
      </c>
      <c r="G107" s="132" t="s">
        <v>156</v>
      </c>
      <c r="H107" s="133">
        <v>5</v>
      </c>
      <c r="I107" s="156"/>
      <c r="J107" s="134">
        <f>ROUND($I$107*$H$107,2)</f>
        <v>0</v>
      </c>
      <c r="K107" s="131"/>
      <c r="L107" s="24"/>
      <c r="M107" s="135"/>
      <c r="N107" s="136" t="s">
        <v>43</v>
      </c>
      <c r="Q107" s="137">
        <v>0.04153</v>
      </c>
      <c r="R107" s="137">
        <f>$Q$107*$H$107</f>
        <v>0.20765</v>
      </c>
      <c r="S107" s="137">
        <v>0</v>
      </c>
      <c r="T107" s="138">
        <f>$S$107*$H$107</f>
        <v>0</v>
      </c>
      <c r="AR107" s="89" t="s">
        <v>157</v>
      </c>
      <c r="AT107" s="89" t="s">
        <v>153</v>
      </c>
      <c r="AU107" s="89" t="s">
        <v>80</v>
      </c>
      <c r="AY107" s="10" t="s">
        <v>149</v>
      </c>
      <c r="BE107" s="139">
        <f>IF($N$107="základní",$J$107,0)</f>
        <v>0</v>
      </c>
      <c r="BF107" s="139">
        <f>IF($N$107="snížená",$J$107,0)</f>
        <v>0</v>
      </c>
      <c r="BG107" s="139">
        <f>IF($N$107="zákl. přenesená",$J$107,0)</f>
        <v>0</v>
      </c>
      <c r="BH107" s="139">
        <f>IF($N$107="sníž. přenesená",$J$107,0)</f>
        <v>0</v>
      </c>
      <c r="BI107" s="139">
        <f>IF($N$107="nulová",$J$107,0)</f>
        <v>0</v>
      </c>
      <c r="BJ107" s="89" t="s">
        <v>22</v>
      </c>
      <c r="BK107" s="139">
        <f>ROUND($I$107*$H$107,2)</f>
        <v>0</v>
      </c>
      <c r="BL107" s="89" t="s">
        <v>157</v>
      </c>
      <c r="BM107" s="89" t="s">
        <v>157</v>
      </c>
    </row>
    <row r="108" spans="2:47" s="10" customFormat="1" ht="16.5" customHeight="1">
      <c r="B108" s="24"/>
      <c r="D108" s="140" t="s">
        <v>158</v>
      </c>
      <c r="F108" s="141" t="s">
        <v>358</v>
      </c>
      <c r="L108" s="24"/>
      <c r="M108" s="50"/>
      <c r="T108" s="51"/>
      <c r="AT108" s="10" t="s">
        <v>158</v>
      </c>
      <c r="AU108" s="10" t="s">
        <v>80</v>
      </c>
    </row>
    <row r="109" spans="2:65" s="10" customFormat="1" ht="15.75" customHeight="1">
      <c r="B109" s="24"/>
      <c r="C109" s="129" t="s">
        <v>172</v>
      </c>
      <c r="D109" s="129" t="s">
        <v>153</v>
      </c>
      <c r="E109" s="130" t="s">
        <v>359</v>
      </c>
      <c r="F109" s="131" t="s">
        <v>360</v>
      </c>
      <c r="G109" s="132" t="s">
        <v>205</v>
      </c>
      <c r="H109" s="133">
        <v>2</v>
      </c>
      <c r="I109" s="156"/>
      <c r="J109" s="134">
        <f>ROUND($I$109*$H$109,2)</f>
        <v>0</v>
      </c>
      <c r="K109" s="131"/>
      <c r="L109" s="24"/>
      <c r="M109" s="135"/>
      <c r="N109" s="136" t="s">
        <v>43</v>
      </c>
      <c r="Q109" s="137">
        <v>0.147</v>
      </c>
      <c r="R109" s="137">
        <f>$Q$109*$H$109</f>
        <v>0.294</v>
      </c>
      <c r="S109" s="137">
        <v>0</v>
      </c>
      <c r="T109" s="138">
        <f>$S$109*$H$109</f>
        <v>0</v>
      </c>
      <c r="AR109" s="89" t="s">
        <v>157</v>
      </c>
      <c r="AT109" s="89" t="s">
        <v>153</v>
      </c>
      <c r="AU109" s="89" t="s">
        <v>80</v>
      </c>
      <c r="AY109" s="10" t="s">
        <v>149</v>
      </c>
      <c r="BE109" s="139">
        <f>IF($N$109="základní",$J$109,0)</f>
        <v>0</v>
      </c>
      <c r="BF109" s="139">
        <f>IF($N$109="snížená",$J$109,0)</f>
        <v>0</v>
      </c>
      <c r="BG109" s="139">
        <f>IF($N$109="zákl. přenesená",$J$109,0)</f>
        <v>0</v>
      </c>
      <c r="BH109" s="139">
        <f>IF($N$109="sníž. přenesená",$J$109,0)</f>
        <v>0</v>
      </c>
      <c r="BI109" s="139">
        <f>IF($N$109="nulová",$J$109,0)</f>
        <v>0</v>
      </c>
      <c r="BJ109" s="89" t="s">
        <v>22</v>
      </c>
      <c r="BK109" s="139">
        <f>ROUND($I$109*$H$109,2)</f>
        <v>0</v>
      </c>
      <c r="BL109" s="89" t="s">
        <v>157</v>
      </c>
      <c r="BM109" s="89" t="s">
        <v>172</v>
      </c>
    </row>
    <row r="110" spans="2:47" s="10" customFormat="1" ht="16.5" customHeight="1">
      <c r="B110" s="24"/>
      <c r="D110" s="140" t="s">
        <v>158</v>
      </c>
      <c r="F110" s="141" t="s">
        <v>361</v>
      </c>
      <c r="L110" s="24"/>
      <c r="M110" s="50"/>
      <c r="T110" s="51"/>
      <c r="AT110" s="10" t="s">
        <v>158</v>
      </c>
      <c r="AU110" s="10" t="s">
        <v>80</v>
      </c>
    </row>
    <row r="111" spans="2:65" s="10" customFormat="1" ht="15.75" customHeight="1">
      <c r="B111" s="24"/>
      <c r="C111" s="129" t="s">
        <v>159</v>
      </c>
      <c r="D111" s="129" t="s">
        <v>153</v>
      </c>
      <c r="E111" s="130" t="s">
        <v>362</v>
      </c>
      <c r="F111" s="131" t="s">
        <v>363</v>
      </c>
      <c r="G111" s="132" t="s">
        <v>156</v>
      </c>
      <c r="H111" s="133">
        <v>118</v>
      </c>
      <c r="I111" s="156"/>
      <c r="J111" s="134">
        <f>ROUND($I$111*$H$111,2)</f>
        <v>0</v>
      </c>
      <c r="K111" s="131"/>
      <c r="L111" s="24"/>
      <c r="M111" s="135"/>
      <c r="N111" s="136" t="s">
        <v>43</v>
      </c>
      <c r="Q111" s="137">
        <v>0.00012</v>
      </c>
      <c r="R111" s="137">
        <f>$Q$111*$H$111</f>
        <v>0.01416</v>
      </c>
      <c r="S111" s="137">
        <v>0</v>
      </c>
      <c r="T111" s="138">
        <f>$S$111*$H$111</f>
        <v>0</v>
      </c>
      <c r="AR111" s="89" t="s">
        <v>157</v>
      </c>
      <c r="AT111" s="89" t="s">
        <v>153</v>
      </c>
      <c r="AU111" s="89" t="s">
        <v>80</v>
      </c>
      <c r="AY111" s="10" t="s">
        <v>149</v>
      </c>
      <c r="BE111" s="139">
        <f>IF($N$111="základní",$J$111,0)</f>
        <v>0</v>
      </c>
      <c r="BF111" s="139">
        <f>IF($N$111="snížená",$J$111,0)</f>
        <v>0</v>
      </c>
      <c r="BG111" s="139">
        <f>IF($N$111="zákl. přenesená",$J$111,0)</f>
        <v>0</v>
      </c>
      <c r="BH111" s="139">
        <f>IF($N$111="sníž. přenesená",$J$111,0)</f>
        <v>0</v>
      </c>
      <c r="BI111" s="139">
        <f>IF($N$111="nulová",$J$111,0)</f>
        <v>0</v>
      </c>
      <c r="BJ111" s="89" t="s">
        <v>22</v>
      </c>
      <c r="BK111" s="139">
        <f>ROUND($I$111*$H$111,2)</f>
        <v>0</v>
      </c>
      <c r="BL111" s="89" t="s">
        <v>157</v>
      </c>
      <c r="BM111" s="89" t="s">
        <v>159</v>
      </c>
    </row>
    <row r="112" spans="2:47" s="10" customFormat="1" ht="16.5" customHeight="1">
      <c r="B112" s="24"/>
      <c r="D112" s="140" t="s">
        <v>158</v>
      </c>
      <c r="F112" s="141" t="s">
        <v>364</v>
      </c>
      <c r="L112" s="24"/>
      <c r="M112" s="50"/>
      <c r="T112" s="51"/>
      <c r="AT112" s="10" t="s">
        <v>158</v>
      </c>
      <c r="AU112" s="10" t="s">
        <v>80</v>
      </c>
    </row>
    <row r="113" spans="2:47" s="10" customFormat="1" ht="44.25" customHeight="1">
      <c r="B113" s="24"/>
      <c r="D113" s="151" t="s">
        <v>348</v>
      </c>
      <c r="F113" s="152" t="s">
        <v>365</v>
      </c>
      <c r="L113" s="24"/>
      <c r="M113" s="50"/>
      <c r="T113" s="51"/>
      <c r="AT113" s="10" t="s">
        <v>348</v>
      </c>
      <c r="AU113" s="10" t="s">
        <v>80</v>
      </c>
    </row>
    <row r="114" spans="2:65" s="10" customFormat="1" ht="15.75" customHeight="1">
      <c r="B114" s="24"/>
      <c r="C114" s="129" t="s">
        <v>182</v>
      </c>
      <c r="D114" s="129" t="s">
        <v>153</v>
      </c>
      <c r="E114" s="130" t="s">
        <v>366</v>
      </c>
      <c r="F114" s="131" t="s">
        <v>367</v>
      </c>
      <c r="G114" s="132" t="s">
        <v>156</v>
      </c>
      <c r="H114" s="133">
        <v>30</v>
      </c>
      <c r="I114" s="156"/>
      <c r="J114" s="134">
        <f>ROUND($I$114*$H$114,2)</f>
        <v>0</v>
      </c>
      <c r="K114" s="131"/>
      <c r="L114" s="24"/>
      <c r="M114" s="135"/>
      <c r="N114" s="136" t="s">
        <v>43</v>
      </c>
      <c r="Q114" s="137">
        <v>0.00024</v>
      </c>
      <c r="R114" s="137">
        <f>$Q$114*$H$114</f>
        <v>0.0072</v>
      </c>
      <c r="S114" s="137">
        <v>0</v>
      </c>
      <c r="T114" s="138">
        <f>$S$114*$H$114</f>
        <v>0</v>
      </c>
      <c r="AR114" s="89" t="s">
        <v>157</v>
      </c>
      <c r="AT114" s="89" t="s">
        <v>153</v>
      </c>
      <c r="AU114" s="89" t="s">
        <v>80</v>
      </c>
      <c r="AY114" s="10" t="s">
        <v>149</v>
      </c>
      <c r="BE114" s="139">
        <f>IF($N$114="základní",$J$114,0)</f>
        <v>0</v>
      </c>
      <c r="BF114" s="139">
        <f>IF($N$114="snížená",$J$114,0)</f>
        <v>0</v>
      </c>
      <c r="BG114" s="139">
        <f>IF($N$114="zákl. přenesená",$J$114,0)</f>
        <v>0</v>
      </c>
      <c r="BH114" s="139">
        <f>IF($N$114="sníž. přenesená",$J$114,0)</f>
        <v>0</v>
      </c>
      <c r="BI114" s="139">
        <f>IF($N$114="nulová",$J$114,0)</f>
        <v>0</v>
      </c>
      <c r="BJ114" s="89" t="s">
        <v>22</v>
      </c>
      <c r="BK114" s="139">
        <f>ROUND($I$114*$H$114,2)</f>
        <v>0</v>
      </c>
      <c r="BL114" s="89" t="s">
        <v>157</v>
      </c>
      <c r="BM114" s="89" t="s">
        <v>182</v>
      </c>
    </row>
    <row r="115" spans="2:47" s="10" customFormat="1" ht="16.5" customHeight="1">
      <c r="B115" s="24"/>
      <c r="D115" s="140" t="s">
        <v>158</v>
      </c>
      <c r="F115" s="141" t="s">
        <v>368</v>
      </c>
      <c r="L115" s="24"/>
      <c r="M115" s="50"/>
      <c r="T115" s="51"/>
      <c r="AT115" s="10" t="s">
        <v>158</v>
      </c>
      <c r="AU115" s="10" t="s">
        <v>80</v>
      </c>
    </row>
    <row r="116" spans="2:47" s="10" customFormat="1" ht="44.25" customHeight="1">
      <c r="B116" s="24"/>
      <c r="D116" s="151" t="s">
        <v>348</v>
      </c>
      <c r="F116" s="152" t="s">
        <v>365</v>
      </c>
      <c r="L116" s="24"/>
      <c r="M116" s="50"/>
      <c r="T116" s="51"/>
      <c r="AT116" s="10" t="s">
        <v>348</v>
      </c>
      <c r="AU116" s="10" t="s">
        <v>80</v>
      </c>
    </row>
    <row r="117" spans="2:65" s="10" customFormat="1" ht="15.75" customHeight="1">
      <c r="B117" s="24"/>
      <c r="C117" s="129" t="s">
        <v>164</v>
      </c>
      <c r="D117" s="129" t="s">
        <v>153</v>
      </c>
      <c r="E117" s="130" t="s">
        <v>369</v>
      </c>
      <c r="F117" s="131" t="s">
        <v>370</v>
      </c>
      <c r="G117" s="132" t="s">
        <v>205</v>
      </c>
      <c r="H117" s="133">
        <v>30</v>
      </c>
      <c r="I117" s="156"/>
      <c r="J117" s="134">
        <f>ROUND($I$117*$H$117,2)</f>
        <v>0</v>
      </c>
      <c r="K117" s="131"/>
      <c r="L117" s="24"/>
      <c r="M117" s="135"/>
      <c r="N117" s="136" t="s">
        <v>43</v>
      </c>
      <c r="Q117" s="137">
        <v>0.002</v>
      </c>
      <c r="R117" s="137">
        <f>$Q$117*$H$117</f>
        <v>0.06</v>
      </c>
      <c r="S117" s="137">
        <v>0</v>
      </c>
      <c r="T117" s="138">
        <f>$S$117*$H$117</f>
        <v>0</v>
      </c>
      <c r="AR117" s="89" t="s">
        <v>157</v>
      </c>
      <c r="AT117" s="89" t="s">
        <v>153</v>
      </c>
      <c r="AU117" s="89" t="s">
        <v>80</v>
      </c>
      <c r="AY117" s="10" t="s">
        <v>149</v>
      </c>
      <c r="BE117" s="139">
        <f>IF($N$117="základní",$J$117,0)</f>
        <v>0</v>
      </c>
      <c r="BF117" s="139">
        <f>IF($N$117="snížená",$J$117,0)</f>
        <v>0</v>
      </c>
      <c r="BG117" s="139">
        <f>IF($N$117="zákl. přenesená",$J$117,0)</f>
        <v>0</v>
      </c>
      <c r="BH117" s="139">
        <f>IF($N$117="sníž. přenesená",$J$117,0)</f>
        <v>0</v>
      </c>
      <c r="BI117" s="139">
        <f>IF($N$117="nulová",$J$117,0)</f>
        <v>0</v>
      </c>
      <c r="BJ117" s="89" t="s">
        <v>22</v>
      </c>
      <c r="BK117" s="139">
        <f>ROUND($I$117*$H$117,2)</f>
        <v>0</v>
      </c>
      <c r="BL117" s="89" t="s">
        <v>157</v>
      </c>
      <c r="BM117" s="89" t="s">
        <v>164</v>
      </c>
    </row>
    <row r="118" spans="2:47" s="10" customFormat="1" ht="27" customHeight="1">
      <c r="B118" s="24"/>
      <c r="D118" s="140" t="s">
        <v>158</v>
      </c>
      <c r="F118" s="141" t="s">
        <v>371</v>
      </c>
      <c r="L118" s="24"/>
      <c r="M118" s="50"/>
      <c r="T118" s="51"/>
      <c r="AT118" s="10" t="s">
        <v>158</v>
      </c>
      <c r="AU118" s="10" t="s">
        <v>80</v>
      </c>
    </row>
    <row r="119" spans="2:47" s="10" customFormat="1" ht="57.75" customHeight="1">
      <c r="B119" s="24"/>
      <c r="D119" s="151" t="s">
        <v>348</v>
      </c>
      <c r="F119" s="152" t="s">
        <v>372</v>
      </c>
      <c r="L119" s="24"/>
      <c r="M119" s="50"/>
      <c r="T119" s="51"/>
      <c r="AT119" s="10" t="s">
        <v>348</v>
      </c>
      <c r="AU119" s="10" t="s">
        <v>80</v>
      </c>
    </row>
    <row r="120" spans="2:63" s="119" customFormat="1" ht="30.75" customHeight="1">
      <c r="B120" s="118"/>
      <c r="D120" s="120" t="s">
        <v>71</v>
      </c>
      <c r="E120" s="127" t="s">
        <v>167</v>
      </c>
      <c r="F120" s="127" t="s">
        <v>373</v>
      </c>
      <c r="J120" s="128">
        <f>$BK$120</f>
        <v>0</v>
      </c>
      <c r="L120" s="118"/>
      <c r="M120" s="123"/>
      <c r="P120" s="124">
        <f>SUM($P$121:$P$151)</f>
        <v>0</v>
      </c>
      <c r="R120" s="124">
        <f>SUM($R$121:$R$151)</f>
        <v>0.015080000000000001</v>
      </c>
      <c r="T120" s="125">
        <f>SUM($T$121:$T$151)</f>
        <v>0.567</v>
      </c>
      <c r="AR120" s="120" t="s">
        <v>22</v>
      </c>
      <c r="AT120" s="120" t="s">
        <v>71</v>
      </c>
      <c r="AU120" s="120" t="s">
        <v>22</v>
      </c>
      <c r="AY120" s="120" t="s">
        <v>149</v>
      </c>
      <c r="BK120" s="126">
        <f>SUM($BK$121:$BK$151)</f>
        <v>0</v>
      </c>
    </row>
    <row r="121" spans="2:65" s="10" customFormat="1" ht="15.75" customHeight="1">
      <c r="B121" s="24"/>
      <c r="C121" s="129" t="s">
        <v>167</v>
      </c>
      <c r="D121" s="129" t="s">
        <v>153</v>
      </c>
      <c r="E121" s="130" t="s">
        <v>699</v>
      </c>
      <c r="F121" s="131" t="s">
        <v>700</v>
      </c>
      <c r="G121" s="132" t="s">
        <v>156</v>
      </c>
      <c r="H121" s="133">
        <v>30</v>
      </c>
      <c r="I121" s="156"/>
      <c r="J121" s="134">
        <f>ROUND($I$121*$H$121,2)</f>
        <v>0</v>
      </c>
      <c r="K121" s="131"/>
      <c r="L121" s="24"/>
      <c r="M121" s="135"/>
      <c r="N121" s="136" t="s">
        <v>43</v>
      </c>
      <c r="Q121" s="137">
        <v>1E-05</v>
      </c>
      <c r="R121" s="137">
        <f>$Q$121*$H$121</f>
        <v>0.00030000000000000003</v>
      </c>
      <c r="S121" s="137">
        <v>0</v>
      </c>
      <c r="T121" s="138">
        <f>$S$121*$H$121</f>
        <v>0</v>
      </c>
      <c r="AR121" s="89" t="s">
        <v>157</v>
      </c>
      <c r="AT121" s="89" t="s">
        <v>153</v>
      </c>
      <c r="AU121" s="89" t="s">
        <v>80</v>
      </c>
      <c r="AY121" s="10" t="s">
        <v>149</v>
      </c>
      <c r="BE121" s="139">
        <f>IF($N$121="základní",$J$121,0)</f>
        <v>0</v>
      </c>
      <c r="BF121" s="139">
        <f>IF($N$121="snížená",$J$121,0)</f>
        <v>0</v>
      </c>
      <c r="BG121" s="139">
        <f>IF($N$121="zákl. přenesená",$J$121,0)</f>
        <v>0</v>
      </c>
      <c r="BH121" s="139">
        <f>IF($N$121="sníž. přenesená",$J$121,0)</f>
        <v>0</v>
      </c>
      <c r="BI121" s="139">
        <f>IF($N$121="nulová",$J$121,0)</f>
        <v>0</v>
      </c>
      <c r="BJ121" s="89" t="s">
        <v>22</v>
      </c>
      <c r="BK121" s="139">
        <f>ROUND($I$121*$H$121,2)</f>
        <v>0</v>
      </c>
      <c r="BL121" s="89" t="s">
        <v>157</v>
      </c>
      <c r="BM121" s="89" t="s">
        <v>167</v>
      </c>
    </row>
    <row r="122" spans="2:47" s="10" customFormat="1" ht="27" customHeight="1">
      <c r="B122" s="24"/>
      <c r="D122" s="140" t="s">
        <v>158</v>
      </c>
      <c r="F122" s="141" t="s">
        <v>701</v>
      </c>
      <c r="L122" s="24"/>
      <c r="M122" s="50"/>
      <c r="T122" s="51"/>
      <c r="AT122" s="10" t="s">
        <v>158</v>
      </c>
      <c r="AU122" s="10" t="s">
        <v>80</v>
      </c>
    </row>
    <row r="123" spans="2:47" s="10" customFormat="1" ht="192.75" customHeight="1">
      <c r="B123" s="24"/>
      <c r="D123" s="151" t="s">
        <v>348</v>
      </c>
      <c r="F123" s="152" t="s">
        <v>377</v>
      </c>
      <c r="L123" s="24"/>
      <c r="M123" s="50"/>
      <c r="T123" s="51"/>
      <c r="AT123" s="10" t="s">
        <v>348</v>
      </c>
      <c r="AU123" s="10" t="s">
        <v>80</v>
      </c>
    </row>
    <row r="124" spans="2:65" s="10" customFormat="1" ht="15.75" customHeight="1">
      <c r="B124" s="24"/>
      <c r="C124" s="129" t="s">
        <v>27</v>
      </c>
      <c r="D124" s="129" t="s">
        <v>153</v>
      </c>
      <c r="E124" s="130" t="s">
        <v>378</v>
      </c>
      <c r="F124" s="131" t="s">
        <v>379</v>
      </c>
      <c r="G124" s="132" t="s">
        <v>156</v>
      </c>
      <c r="H124" s="133">
        <v>6</v>
      </c>
      <c r="I124" s="156"/>
      <c r="J124" s="134">
        <f>ROUND($I$124*$H$124,2)</f>
        <v>0</v>
      </c>
      <c r="K124" s="131"/>
      <c r="L124" s="24"/>
      <c r="M124" s="135"/>
      <c r="N124" s="136" t="s">
        <v>43</v>
      </c>
      <c r="Q124" s="137">
        <v>1E-05</v>
      </c>
      <c r="R124" s="137">
        <f>$Q$124*$H$124</f>
        <v>6.000000000000001E-05</v>
      </c>
      <c r="S124" s="137">
        <v>0</v>
      </c>
      <c r="T124" s="138">
        <f>$S$124*$H$124</f>
        <v>0</v>
      </c>
      <c r="AR124" s="89" t="s">
        <v>157</v>
      </c>
      <c r="AT124" s="89" t="s">
        <v>153</v>
      </c>
      <c r="AU124" s="89" t="s">
        <v>80</v>
      </c>
      <c r="AY124" s="10" t="s">
        <v>149</v>
      </c>
      <c r="BE124" s="139">
        <f>IF($N$124="základní",$J$124,0)</f>
        <v>0</v>
      </c>
      <c r="BF124" s="139">
        <f>IF($N$124="snížená",$J$124,0)</f>
        <v>0</v>
      </c>
      <c r="BG124" s="139">
        <f>IF($N$124="zákl. přenesená",$J$124,0)</f>
        <v>0</v>
      </c>
      <c r="BH124" s="139">
        <f>IF($N$124="sníž. přenesená",$J$124,0)</f>
        <v>0</v>
      </c>
      <c r="BI124" s="139">
        <f>IF($N$124="nulová",$J$124,0)</f>
        <v>0</v>
      </c>
      <c r="BJ124" s="89" t="s">
        <v>22</v>
      </c>
      <c r="BK124" s="139">
        <f>ROUND($I$124*$H$124,2)</f>
        <v>0</v>
      </c>
      <c r="BL124" s="89" t="s">
        <v>157</v>
      </c>
      <c r="BM124" s="89" t="s">
        <v>27</v>
      </c>
    </row>
    <row r="125" spans="2:47" s="10" customFormat="1" ht="16.5" customHeight="1">
      <c r="B125" s="24"/>
      <c r="D125" s="140" t="s">
        <v>158</v>
      </c>
      <c r="F125" s="141" t="s">
        <v>380</v>
      </c>
      <c r="L125" s="24"/>
      <c r="M125" s="50"/>
      <c r="T125" s="51"/>
      <c r="AT125" s="10" t="s">
        <v>158</v>
      </c>
      <c r="AU125" s="10" t="s">
        <v>80</v>
      </c>
    </row>
    <row r="126" spans="2:47" s="10" customFormat="1" ht="192.75" customHeight="1">
      <c r="B126" s="24"/>
      <c r="D126" s="151" t="s">
        <v>348</v>
      </c>
      <c r="F126" s="152" t="s">
        <v>377</v>
      </c>
      <c r="L126" s="24"/>
      <c r="M126" s="50"/>
      <c r="T126" s="51"/>
      <c r="AT126" s="10" t="s">
        <v>348</v>
      </c>
      <c r="AU126" s="10" t="s">
        <v>80</v>
      </c>
    </row>
    <row r="127" spans="2:65" s="10" customFormat="1" ht="15.75" customHeight="1">
      <c r="B127" s="24"/>
      <c r="C127" s="129" t="s">
        <v>197</v>
      </c>
      <c r="D127" s="129" t="s">
        <v>153</v>
      </c>
      <c r="E127" s="130" t="s">
        <v>381</v>
      </c>
      <c r="F127" s="131" t="s">
        <v>382</v>
      </c>
      <c r="G127" s="132" t="s">
        <v>156</v>
      </c>
      <c r="H127" s="133">
        <v>118</v>
      </c>
      <c r="I127" s="156"/>
      <c r="J127" s="134">
        <f>ROUND($I$127*$H$127,2)</f>
        <v>0</v>
      </c>
      <c r="K127" s="131"/>
      <c r="L127" s="24"/>
      <c r="M127" s="135"/>
      <c r="N127" s="136" t="s">
        <v>43</v>
      </c>
      <c r="Q127" s="137">
        <v>0</v>
      </c>
      <c r="R127" s="137">
        <f>$Q$127*$H$127</f>
        <v>0</v>
      </c>
      <c r="S127" s="137">
        <v>0</v>
      </c>
      <c r="T127" s="138">
        <f>$S$127*$H$127</f>
        <v>0</v>
      </c>
      <c r="AR127" s="89" t="s">
        <v>157</v>
      </c>
      <c r="AT127" s="89" t="s">
        <v>153</v>
      </c>
      <c r="AU127" s="89" t="s">
        <v>80</v>
      </c>
      <c r="AY127" s="10" t="s">
        <v>149</v>
      </c>
      <c r="BE127" s="139">
        <f>IF($N$127="základní",$J$127,0)</f>
        <v>0</v>
      </c>
      <c r="BF127" s="139">
        <f>IF($N$127="snížená",$J$127,0)</f>
        <v>0</v>
      </c>
      <c r="BG127" s="139">
        <f>IF($N$127="zákl. přenesená",$J$127,0)</f>
        <v>0</v>
      </c>
      <c r="BH127" s="139">
        <f>IF($N$127="sníž. přenesená",$J$127,0)</f>
        <v>0</v>
      </c>
      <c r="BI127" s="139">
        <f>IF($N$127="nulová",$J$127,0)</f>
        <v>0</v>
      </c>
      <c r="BJ127" s="89" t="s">
        <v>22</v>
      </c>
      <c r="BK127" s="139">
        <f>ROUND($I$127*$H$127,2)</f>
        <v>0</v>
      </c>
      <c r="BL127" s="89" t="s">
        <v>157</v>
      </c>
      <c r="BM127" s="89" t="s">
        <v>197</v>
      </c>
    </row>
    <row r="128" spans="2:47" s="10" customFormat="1" ht="16.5" customHeight="1">
      <c r="B128" s="24"/>
      <c r="D128" s="140" t="s">
        <v>158</v>
      </c>
      <c r="F128" s="141" t="s">
        <v>383</v>
      </c>
      <c r="L128" s="24"/>
      <c r="M128" s="50"/>
      <c r="T128" s="51"/>
      <c r="AT128" s="10" t="s">
        <v>158</v>
      </c>
      <c r="AU128" s="10" t="s">
        <v>80</v>
      </c>
    </row>
    <row r="129" spans="2:47" s="10" customFormat="1" ht="192.75" customHeight="1">
      <c r="B129" s="24"/>
      <c r="D129" s="151" t="s">
        <v>348</v>
      </c>
      <c r="F129" s="152" t="s">
        <v>377</v>
      </c>
      <c r="L129" s="24"/>
      <c r="M129" s="50"/>
      <c r="T129" s="51"/>
      <c r="AT129" s="10" t="s">
        <v>348</v>
      </c>
      <c r="AU129" s="10" t="s">
        <v>80</v>
      </c>
    </row>
    <row r="130" spans="2:65" s="10" customFormat="1" ht="15.75" customHeight="1">
      <c r="B130" s="24"/>
      <c r="C130" s="129" t="s">
        <v>206</v>
      </c>
      <c r="D130" s="129" t="s">
        <v>153</v>
      </c>
      <c r="E130" s="130" t="s">
        <v>384</v>
      </c>
      <c r="F130" s="131" t="s">
        <v>385</v>
      </c>
      <c r="G130" s="132" t="s">
        <v>156</v>
      </c>
      <c r="H130" s="133">
        <v>118</v>
      </c>
      <c r="I130" s="156"/>
      <c r="J130" s="134">
        <f>ROUND($I$130*$H$130,2)</f>
        <v>0</v>
      </c>
      <c r="K130" s="131"/>
      <c r="L130" s="24"/>
      <c r="M130" s="135"/>
      <c r="N130" s="136" t="s">
        <v>43</v>
      </c>
      <c r="Q130" s="137">
        <v>1E-05</v>
      </c>
      <c r="R130" s="137">
        <f>$Q$130*$H$130</f>
        <v>0.00118</v>
      </c>
      <c r="S130" s="137">
        <v>0</v>
      </c>
      <c r="T130" s="138">
        <f>$S$130*$H$130</f>
        <v>0</v>
      </c>
      <c r="AR130" s="89" t="s">
        <v>157</v>
      </c>
      <c r="AT130" s="89" t="s">
        <v>153</v>
      </c>
      <c r="AU130" s="89" t="s">
        <v>80</v>
      </c>
      <c r="AY130" s="10" t="s">
        <v>149</v>
      </c>
      <c r="BE130" s="139">
        <f>IF($N$130="základní",$J$130,0)</f>
        <v>0</v>
      </c>
      <c r="BF130" s="139">
        <f>IF($N$130="snížená",$J$130,0)</f>
        <v>0</v>
      </c>
      <c r="BG130" s="139">
        <f>IF($N$130="zákl. přenesená",$J$130,0)</f>
        <v>0</v>
      </c>
      <c r="BH130" s="139">
        <f>IF($N$130="sníž. přenesená",$J$130,0)</f>
        <v>0</v>
      </c>
      <c r="BI130" s="139">
        <f>IF($N$130="nulová",$J$130,0)</f>
        <v>0</v>
      </c>
      <c r="BJ130" s="89" t="s">
        <v>22</v>
      </c>
      <c r="BK130" s="139">
        <f>ROUND($I$130*$H$130,2)</f>
        <v>0</v>
      </c>
      <c r="BL130" s="89" t="s">
        <v>157</v>
      </c>
      <c r="BM130" s="89" t="s">
        <v>206</v>
      </c>
    </row>
    <row r="131" spans="2:47" s="10" customFormat="1" ht="16.5" customHeight="1">
      <c r="B131" s="24"/>
      <c r="D131" s="140" t="s">
        <v>158</v>
      </c>
      <c r="F131" s="141" t="s">
        <v>386</v>
      </c>
      <c r="L131" s="24"/>
      <c r="M131" s="50"/>
      <c r="T131" s="51"/>
      <c r="AT131" s="10" t="s">
        <v>158</v>
      </c>
      <c r="AU131" s="10" t="s">
        <v>80</v>
      </c>
    </row>
    <row r="132" spans="2:47" s="10" customFormat="1" ht="192.75" customHeight="1">
      <c r="B132" s="24"/>
      <c r="D132" s="151" t="s">
        <v>348</v>
      </c>
      <c r="F132" s="152" t="s">
        <v>377</v>
      </c>
      <c r="L132" s="24"/>
      <c r="M132" s="50"/>
      <c r="T132" s="51"/>
      <c r="AT132" s="10" t="s">
        <v>348</v>
      </c>
      <c r="AU132" s="10" t="s">
        <v>80</v>
      </c>
    </row>
    <row r="133" spans="2:65" s="10" customFormat="1" ht="15.75" customHeight="1">
      <c r="B133" s="24"/>
      <c r="C133" s="129" t="s">
        <v>211</v>
      </c>
      <c r="D133" s="129" t="s">
        <v>153</v>
      </c>
      <c r="E133" s="130" t="s">
        <v>387</v>
      </c>
      <c r="F133" s="131" t="s">
        <v>388</v>
      </c>
      <c r="G133" s="132" t="s">
        <v>156</v>
      </c>
      <c r="H133" s="133">
        <v>118</v>
      </c>
      <c r="I133" s="156"/>
      <c r="J133" s="134">
        <f>ROUND($I$133*$H$133,2)</f>
        <v>0</v>
      </c>
      <c r="K133" s="131"/>
      <c r="L133" s="24"/>
      <c r="M133" s="135"/>
      <c r="N133" s="136" t="s">
        <v>43</v>
      </c>
      <c r="Q133" s="137">
        <v>0</v>
      </c>
      <c r="R133" s="137">
        <f>$Q$133*$H$133</f>
        <v>0</v>
      </c>
      <c r="S133" s="137">
        <v>0</v>
      </c>
      <c r="T133" s="138">
        <f>$S$133*$H$133</f>
        <v>0</v>
      </c>
      <c r="AR133" s="89" t="s">
        <v>157</v>
      </c>
      <c r="AT133" s="89" t="s">
        <v>153</v>
      </c>
      <c r="AU133" s="89" t="s">
        <v>80</v>
      </c>
      <c r="AY133" s="10" t="s">
        <v>149</v>
      </c>
      <c r="BE133" s="139">
        <f>IF($N$133="základní",$J$133,0)</f>
        <v>0</v>
      </c>
      <c r="BF133" s="139">
        <f>IF($N$133="snížená",$J$133,0)</f>
        <v>0</v>
      </c>
      <c r="BG133" s="139">
        <f>IF($N$133="zákl. přenesená",$J$133,0)</f>
        <v>0</v>
      </c>
      <c r="BH133" s="139">
        <f>IF($N$133="sníž. přenesená",$J$133,0)</f>
        <v>0</v>
      </c>
      <c r="BI133" s="139">
        <f>IF($N$133="nulová",$J$133,0)</f>
        <v>0</v>
      </c>
      <c r="BJ133" s="89" t="s">
        <v>22</v>
      </c>
      <c r="BK133" s="139">
        <f>ROUND($I$133*$H$133,2)</f>
        <v>0</v>
      </c>
      <c r="BL133" s="89" t="s">
        <v>157</v>
      </c>
      <c r="BM133" s="89" t="s">
        <v>211</v>
      </c>
    </row>
    <row r="134" spans="2:47" s="10" customFormat="1" ht="16.5" customHeight="1">
      <c r="B134" s="24"/>
      <c r="D134" s="140" t="s">
        <v>158</v>
      </c>
      <c r="F134" s="141" t="s">
        <v>389</v>
      </c>
      <c r="L134" s="24"/>
      <c r="M134" s="50"/>
      <c r="T134" s="51"/>
      <c r="AT134" s="10" t="s">
        <v>158</v>
      </c>
      <c r="AU134" s="10" t="s">
        <v>80</v>
      </c>
    </row>
    <row r="135" spans="2:47" s="10" customFormat="1" ht="192.75" customHeight="1">
      <c r="B135" s="24"/>
      <c r="D135" s="151" t="s">
        <v>348</v>
      </c>
      <c r="F135" s="152" t="s">
        <v>377</v>
      </c>
      <c r="L135" s="24"/>
      <c r="M135" s="50"/>
      <c r="T135" s="51"/>
      <c r="AT135" s="10" t="s">
        <v>348</v>
      </c>
      <c r="AU135" s="10" t="s">
        <v>80</v>
      </c>
    </row>
    <row r="136" spans="2:65" s="10" customFormat="1" ht="15.75" customHeight="1">
      <c r="B136" s="24"/>
      <c r="C136" s="129" t="s">
        <v>207</v>
      </c>
      <c r="D136" s="129" t="s">
        <v>153</v>
      </c>
      <c r="E136" s="130" t="s">
        <v>390</v>
      </c>
      <c r="F136" s="131" t="s">
        <v>391</v>
      </c>
      <c r="G136" s="132" t="s">
        <v>291</v>
      </c>
      <c r="H136" s="133">
        <v>100</v>
      </c>
      <c r="I136" s="156"/>
      <c r="J136" s="134">
        <f>ROUND($I$136*$H$136,2)</f>
        <v>0</v>
      </c>
      <c r="K136" s="131"/>
      <c r="L136" s="24"/>
      <c r="M136" s="135"/>
      <c r="N136" s="136" t="s">
        <v>43</v>
      </c>
      <c r="Q136" s="137">
        <v>0</v>
      </c>
      <c r="R136" s="137">
        <f>$Q$136*$H$136</f>
        <v>0</v>
      </c>
      <c r="S136" s="137">
        <v>0.002</v>
      </c>
      <c r="T136" s="138">
        <f>$S$136*$H$136</f>
        <v>0.2</v>
      </c>
      <c r="AR136" s="89" t="s">
        <v>157</v>
      </c>
      <c r="AT136" s="89" t="s">
        <v>153</v>
      </c>
      <c r="AU136" s="89" t="s">
        <v>80</v>
      </c>
      <c r="AY136" s="10" t="s">
        <v>149</v>
      </c>
      <c r="BE136" s="139">
        <f>IF($N$136="základní",$J$136,0)</f>
        <v>0</v>
      </c>
      <c r="BF136" s="139">
        <f>IF($N$136="snížená",$J$136,0)</f>
        <v>0</v>
      </c>
      <c r="BG136" s="139">
        <f>IF($N$136="zákl. přenesená",$J$136,0)</f>
        <v>0</v>
      </c>
      <c r="BH136" s="139">
        <f>IF($N$136="sníž. přenesená",$J$136,0)</f>
        <v>0</v>
      </c>
      <c r="BI136" s="139">
        <f>IF($N$136="nulová",$J$136,0)</f>
        <v>0</v>
      </c>
      <c r="BJ136" s="89" t="s">
        <v>22</v>
      </c>
      <c r="BK136" s="139">
        <f>ROUND($I$136*$H$136,2)</f>
        <v>0</v>
      </c>
      <c r="BL136" s="89" t="s">
        <v>157</v>
      </c>
      <c r="BM136" s="89" t="s">
        <v>207</v>
      </c>
    </row>
    <row r="137" spans="2:47" s="10" customFormat="1" ht="16.5" customHeight="1">
      <c r="B137" s="24"/>
      <c r="D137" s="140" t="s">
        <v>158</v>
      </c>
      <c r="F137" s="141" t="s">
        <v>392</v>
      </c>
      <c r="L137" s="24"/>
      <c r="M137" s="50"/>
      <c r="T137" s="51"/>
      <c r="AT137" s="10" t="s">
        <v>158</v>
      </c>
      <c r="AU137" s="10" t="s">
        <v>80</v>
      </c>
    </row>
    <row r="138" spans="2:65" s="10" customFormat="1" ht="15.75" customHeight="1">
      <c r="B138" s="24"/>
      <c r="C138" s="129" t="s">
        <v>9</v>
      </c>
      <c r="D138" s="129" t="s">
        <v>153</v>
      </c>
      <c r="E138" s="130" t="s">
        <v>393</v>
      </c>
      <c r="F138" s="131" t="s">
        <v>394</v>
      </c>
      <c r="G138" s="132" t="s">
        <v>291</v>
      </c>
      <c r="H138" s="133">
        <v>5</v>
      </c>
      <c r="I138" s="156"/>
      <c r="J138" s="134">
        <f>ROUND($I$138*$H$138,2)</f>
        <v>0</v>
      </c>
      <c r="K138" s="131"/>
      <c r="L138" s="24"/>
      <c r="M138" s="135"/>
      <c r="N138" s="136" t="s">
        <v>43</v>
      </c>
      <c r="Q138" s="137">
        <v>0</v>
      </c>
      <c r="R138" s="137">
        <f>$Q$138*$H$138</f>
        <v>0</v>
      </c>
      <c r="S138" s="137">
        <v>0.011</v>
      </c>
      <c r="T138" s="138">
        <f>$S$138*$H$138</f>
        <v>0.05499999999999999</v>
      </c>
      <c r="AR138" s="89" t="s">
        <v>157</v>
      </c>
      <c r="AT138" s="89" t="s">
        <v>153</v>
      </c>
      <c r="AU138" s="89" t="s">
        <v>80</v>
      </c>
      <c r="AY138" s="10" t="s">
        <v>149</v>
      </c>
      <c r="BE138" s="139">
        <f>IF($N$138="základní",$J$138,0)</f>
        <v>0</v>
      </c>
      <c r="BF138" s="139">
        <f>IF($N$138="snížená",$J$138,0)</f>
        <v>0</v>
      </c>
      <c r="BG138" s="139">
        <f>IF($N$138="zákl. přenesená",$J$138,0)</f>
        <v>0</v>
      </c>
      <c r="BH138" s="139">
        <f>IF($N$138="sníž. přenesená",$J$138,0)</f>
        <v>0</v>
      </c>
      <c r="BI138" s="139">
        <f>IF($N$138="nulová",$J$138,0)</f>
        <v>0</v>
      </c>
      <c r="BJ138" s="89" t="s">
        <v>22</v>
      </c>
      <c r="BK138" s="139">
        <f>ROUND($I$138*$H$138,2)</f>
        <v>0</v>
      </c>
      <c r="BL138" s="89" t="s">
        <v>157</v>
      </c>
      <c r="BM138" s="89" t="s">
        <v>9</v>
      </c>
    </row>
    <row r="139" spans="2:47" s="10" customFormat="1" ht="16.5" customHeight="1">
      <c r="B139" s="24"/>
      <c r="D139" s="140" t="s">
        <v>158</v>
      </c>
      <c r="F139" s="141" t="s">
        <v>395</v>
      </c>
      <c r="L139" s="24"/>
      <c r="M139" s="50"/>
      <c r="T139" s="51"/>
      <c r="AT139" s="10" t="s">
        <v>158</v>
      </c>
      <c r="AU139" s="10" t="s">
        <v>80</v>
      </c>
    </row>
    <row r="140" spans="2:65" s="10" customFormat="1" ht="15.75" customHeight="1">
      <c r="B140" s="24"/>
      <c r="C140" s="129" t="s">
        <v>202</v>
      </c>
      <c r="D140" s="129" t="s">
        <v>153</v>
      </c>
      <c r="E140" s="130" t="s">
        <v>396</v>
      </c>
      <c r="F140" s="131" t="s">
        <v>397</v>
      </c>
      <c r="G140" s="132" t="s">
        <v>291</v>
      </c>
      <c r="H140" s="133">
        <v>100</v>
      </c>
      <c r="I140" s="156"/>
      <c r="J140" s="134">
        <f>ROUND($I$140*$H$140,2)</f>
        <v>0</v>
      </c>
      <c r="K140" s="131"/>
      <c r="L140" s="24"/>
      <c r="M140" s="135"/>
      <c r="N140" s="136" t="s">
        <v>43</v>
      </c>
      <c r="Q140" s="137">
        <v>0</v>
      </c>
      <c r="R140" s="137">
        <f>$Q$140*$H$140</f>
        <v>0</v>
      </c>
      <c r="S140" s="137">
        <v>0.002</v>
      </c>
      <c r="T140" s="138">
        <f>$S$140*$H$140</f>
        <v>0.2</v>
      </c>
      <c r="AR140" s="89" t="s">
        <v>157</v>
      </c>
      <c r="AT140" s="89" t="s">
        <v>153</v>
      </c>
      <c r="AU140" s="89" t="s">
        <v>80</v>
      </c>
      <c r="AY140" s="10" t="s">
        <v>149</v>
      </c>
      <c r="BE140" s="139">
        <f>IF($N$140="základní",$J$140,0)</f>
        <v>0</v>
      </c>
      <c r="BF140" s="139">
        <f>IF($N$140="snížená",$J$140,0)</f>
        <v>0</v>
      </c>
      <c r="BG140" s="139">
        <f>IF($N$140="zákl. přenesená",$J$140,0)</f>
        <v>0</v>
      </c>
      <c r="BH140" s="139">
        <f>IF($N$140="sníž. přenesená",$J$140,0)</f>
        <v>0</v>
      </c>
      <c r="BI140" s="139">
        <f>IF($N$140="nulová",$J$140,0)</f>
        <v>0</v>
      </c>
      <c r="BJ140" s="89" t="s">
        <v>22</v>
      </c>
      <c r="BK140" s="139">
        <f>ROUND($I$140*$H$140,2)</f>
        <v>0</v>
      </c>
      <c r="BL140" s="89" t="s">
        <v>157</v>
      </c>
      <c r="BM140" s="89" t="s">
        <v>202</v>
      </c>
    </row>
    <row r="141" spans="2:47" s="10" customFormat="1" ht="16.5" customHeight="1">
      <c r="B141" s="24"/>
      <c r="D141" s="140" t="s">
        <v>158</v>
      </c>
      <c r="F141" s="141" t="s">
        <v>398</v>
      </c>
      <c r="L141" s="24"/>
      <c r="M141" s="50"/>
      <c r="T141" s="51"/>
      <c r="AT141" s="10" t="s">
        <v>158</v>
      </c>
      <c r="AU141" s="10" t="s">
        <v>80</v>
      </c>
    </row>
    <row r="142" spans="2:65" s="10" customFormat="1" ht="15.75" customHeight="1">
      <c r="B142" s="24"/>
      <c r="C142" s="129" t="s">
        <v>222</v>
      </c>
      <c r="D142" s="129" t="s">
        <v>153</v>
      </c>
      <c r="E142" s="130" t="s">
        <v>399</v>
      </c>
      <c r="F142" s="131" t="s">
        <v>400</v>
      </c>
      <c r="G142" s="132" t="s">
        <v>291</v>
      </c>
      <c r="H142" s="133">
        <v>2</v>
      </c>
      <c r="I142" s="156"/>
      <c r="J142" s="134">
        <f>ROUND($I$142*$H$142,2)</f>
        <v>0</v>
      </c>
      <c r="K142" s="131"/>
      <c r="L142" s="24"/>
      <c r="M142" s="135"/>
      <c r="N142" s="136" t="s">
        <v>43</v>
      </c>
      <c r="Q142" s="137">
        <v>2E-05</v>
      </c>
      <c r="R142" s="137">
        <f>$Q$142*$H$142</f>
        <v>4E-05</v>
      </c>
      <c r="S142" s="137">
        <v>0.001</v>
      </c>
      <c r="T142" s="138">
        <f>$S$142*$H$142</f>
        <v>0.002</v>
      </c>
      <c r="AR142" s="89" t="s">
        <v>157</v>
      </c>
      <c r="AT142" s="89" t="s">
        <v>153</v>
      </c>
      <c r="AU142" s="89" t="s">
        <v>80</v>
      </c>
      <c r="AY142" s="10" t="s">
        <v>149</v>
      </c>
      <c r="BE142" s="139">
        <f>IF($N$142="základní",$J$142,0)</f>
        <v>0</v>
      </c>
      <c r="BF142" s="139">
        <f>IF($N$142="snížená",$J$142,0)</f>
        <v>0</v>
      </c>
      <c r="BG142" s="139">
        <f>IF($N$142="zákl. přenesená",$J$142,0)</f>
        <v>0</v>
      </c>
      <c r="BH142" s="139">
        <f>IF($N$142="sníž. přenesená",$J$142,0)</f>
        <v>0</v>
      </c>
      <c r="BI142" s="139">
        <f>IF($N$142="nulová",$J$142,0)</f>
        <v>0</v>
      </c>
      <c r="BJ142" s="89" t="s">
        <v>22</v>
      </c>
      <c r="BK142" s="139">
        <f>ROUND($I$142*$H$142,2)</f>
        <v>0</v>
      </c>
      <c r="BL142" s="89" t="s">
        <v>157</v>
      </c>
      <c r="BM142" s="89" t="s">
        <v>222</v>
      </c>
    </row>
    <row r="143" spans="2:47" s="10" customFormat="1" ht="16.5" customHeight="1">
      <c r="B143" s="24"/>
      <c r="D143" s="140" t="s">
        <v>158</v>
      </c>
      <c r="F143" s="141" t="s">
        <v>401</v>
      </c>
      <c r="L143" s="24"/>
      <c r="M143" s="50"/>
      <c r="T143" s="51"/>
      <c r="AT143" s="10" t="s">
        <v>158</v>
      </c>
      <c r="AU143" s="10" t="s">
        <v>80</v>
      </c>
    </row>
    <row r="144" spans="2:47" s="10" customFormat="1" ht="44.25" customHeight="1">
      <c r="B144" s="24"/>
      <c r="D144" s="151" t="s">
        <v>348</v>
      </c>
      <c r="F144" s="152" t="s">
        <v>402</v>
      </c>
      <c r="L144" s="24"/>
      <c r="M144" s="50"/>
      <c r="T144" s="51"/>
      <c r="AT144" s="10" t="s">
        <v>348</v>
      </c>
      <c r="AU144" s="10" t="s">
        <v>80</v>
      </c>
    </row>
    <row r="145" spans="2:65" s="10" customFormat="1" ht="15.75" customHeight="1">
      <c r="B145" s="24"/>
      <c r="C145" s="129" t="s">
        <v>225</v>
      </c>
      <c r="D145" s="129" t="s">
        <v>153</v>
      </c>
      <c r="E145" s="130" t="s">
        <v>403</v>
      </c>
      <c r="F145" s="131" t="s">
        <v>404</v>
      </c>
      <c r="G145" s="132" t="s">
        <v>291</v>
      </c>
      <c r="H145" s="133">
        <v>10</v>
      </c>
      <c r="I145" s="156"/>
      <c r="J145" s="134">
        <f>ROUND($I$145*$H$145,2)</f>
        <v>0</v>
      </c>
      <c r="K145" s="131"/>
      <c r="L145" s="24"/>
      <c r="M145" s="135"/>
      <c r="N145" s="136" t="s">
        <v>43</v>
      </c>
      <c r="Q145" s="137">
        <v>0</v>
      </c>
      <c r="R145" s="137">
        <f>$Q$145*$H$145</f>
        <v>0</v>
      </c>
      <c r="S145" s="137">
        <v>0</v>
      </c>
      <c r="T145" s="138">
        <f>$S$145*$H$145</f>
        <v>0</v>
      </c>
      <c r="AR145" s="89" t="s">
        <v>157</v>
      </c>
      <c r="AT145" s="89" t="s">
        <v>153</v>
      </c>
      <c r="AU145" s="89" t="s">
        <v>80</v>
      </c>
      <c r="AY145" s="10" t="s">
        <v>149</v>
      </c>
      <c r="BE145" s="139">
        <f>IF($N$145="základní",$J$145,0)</f>
        <v>0</v>
      </c>
      <c r="BF145" s="139">
        <f>IF($N$145="snížená",$J$145,0)</f>
        <v>0</v>
      </c>
      <c r="BG145" s="139">
        <f>IF($N$145="zákl. přenesená",$J$145,0)</f>
        <v>0</v>
      </c>
      <c r="BH145" s="139">
        <f>IF($N$145="sníž. přenesená",$J$145,0)</f>
        <v>0</v>
      </c>
      <c r="BI145" s="139">
        <f>IF($N$145="nulová",$J$145,0)</f>
        <v>0</v>
      </c>
      <c r="BJ145" s="89" t="s">
        <v>22</v>
      </c>
      <c r="BK145" s="139">
        <f>ROUND($I$145*$H$145,2)</f>
        <v>0</v>
      </c>
      <c r="BL145" s="89" t="s">
        <v>157</v>
      </c>
      <c r="BM145" s="89" t="s">
        <v>225</v>
      </c>
    </row>
    <row r="146" spans="2:47" s="10" customFormat="1" ht="16.5" customHeight="1">
      <c r="B146" s="24"/>
      <c r="D146" s="140" t="s">
        <v>158</v>
      </c>
      <c r="F146" s="141" t="s">
        <v>405</v>
      </c>
      <c r="L146" s="24"/>
      <c r="M146" s="50"/>
      <c r="T146" s="51"/>
      <c r="AT146" s="10" t="s">
        <v>158</v>
      </c>
      <c r="AU146" s="10" t="s">
        <v>80</v>
      </c>
    </row>
    <row r="147" spans="2:65" s="10" customFormat="1" ht="15.75" customHeight="1">
      <c r="B147" s="24"/>
      <c r="C147" s="129" t="s">
        <v>231</v>
      </c>
      <c r="D147" s="129" t="s">
        <v>153</v>
      </c>
      <c r="E147" s="130" t="s">
        <v>406</v>
      </c>
      <c r="F147" s="131" t="s">
        <v>407</v>
      </c>
      <c r="G147" s="132" t="s">
        <v>291</v>
      </c>
      <c r="H147" s="133">
        <v>5</v>
      </c>
      <c r="I147" s="156"/>
      <c r="J147" s="134">
        <f>ROUND($I$147*$H$147,2)</f>
        <v>0</v>
      </c>
      <c r="K147" s="131"/>
      <c r="L147" s="24"/>
      <c r="M147" s="135"/>
      <c r="N147" s="136" t="s">
        <v>43</v>
      </c>
      <c r="Q147" s="137">
        <v>0</v>
      </c>
      <c r="R147" s="137">
        <f>$Q$147*$H$147</f>
        <v>0</v>
      </c>
      <c r="S147" s="137">
        <v>0.022</v>
      </c>
      <c r="T147" s="138">
        <f>$S$147*$H$147</f>
        <v>0.10999999999999999</v>
      </c>
      <c r="AR147" s="89" t="s">
        <v>157</v>
      </c>
      <c r="AT147" s="89" t="s">
        <v>153</v>
      </c>
      <c r="AU147" s="89" t="s">
        <v>80</v>
      </c>
      <c r="AY147" s="10" t="s">
        <v>149</v>
      </c>
      <c r="BE147" s="139">
        <f>IF($N$147="základní",$J$147,0)</f>
        <v>0</v>
      </c>
      <c r="BF147" s="139">
        <f>IF($N$147="snížená",$J$147,0)</f>
        <v>0</v>
      </c>
      <c r="BG147" s="139">
        <f>IF($N$147="zákl. přenesená",$J$147,0)</f>
        <v>0</v>
      </c>
      <c r="BH147" s="139">
        <f>IF($N$147="sníž. přenesená",$J$147,0)</f>
        <v>0</v>
      </c>
      <c r="BI147" s="139">
        <f>IF($N$147="nulová",$J$147,0)</f>
        <v>0</v>
      </c>
      <c r="BJ147" s="89" t="s">
        <v>22</v>
      </c>
      <c r="BK147" s="139">
        <f>ROUND($I$147*$H$147,2)</f>
        <v>0</v>
      </c>
      <c r="BL147" s="89" t="s">
        <v>157</v>
      </c>
      <c r="BM147" s="89" t="s">
        <v>231</v>
      </c>
    </row>
    <row r="148" spans="2:47" s="10" customFormat="1" ht="16.5" customHeight="1">
      <c r="B148" s="24"/>
      <c r="D148" s="140" t="s">
        <v>158</v>
      </c>
      <c r="F148" s="141" t="s">
        <v>408</v>
      </c>
      <c r="L148" s="24"/>
      <c r="M148" s="50"/>
      <c r="T148" s="51"/>
      <c r="AT148" s="10" t="s">
        <v>158</v>
      </c>
      <c r="AU148" s="10" t="s">
        <v>80</v>
      </c>
    </row>
    <row r="149" spans="2:65" s="10" customFormat="1" ht="15.75" customHeight="1">
      <c r="B149" s="24"/>
      <c r="C149" s="142" t="s">
        <v>234</v>
      </c>
      <c r="D149" s="142" t="s">
        <v>247</v>
      </c>
      <c r="E149" s="143" t="s">
        <v>702</v>
      </c>
      <c r="F149" s="144" t="s">
        <v>703</v>
      </c>
      <c r="G149" s="145" t="s">
        <v>291</v>
      </c>
      <c r="H149" s="146">
        <v>150</v>
      </c>
      <c r="I149" s="157"/>
      <c r="J149" s="147">
        <f>ROUND($I$149*$H$149,2)</f>
        <v>0</v>
      </c>
      <c r="K149" s="144"/>
      <c r="L149" s="148"/>
      <c r="M149" s="149"/>
      <c r="N149" s="150" t="s">
        <v>43</v>
      </c>
      <c r="Q149" s="137">
        <v>9E-05</v>
      </c>
      <c r="R149" s="137">
        <f>$Q$149*$H$149</f>
        <v>0.013500000000000002</v>
      </c>
      <c r="S149" s="137">
        <v>0</v>
      </c>
      <c r="T149" s="138">
        <f>$S$149*$H$149</f>
        <v>0</v>
      </c>
      <c r="AR149" s="89" t="s">
        <v>164</v>
      </c>
      <c r="AT149" s="89" t="s">
        <v>247</v>
      </c>
      <c r="AU149" s="89" t="s">
        <v>80</v>
      </c>
      <c r="AY149" s="10" t="s">
        <v>149</v>
      </c>
      <c r="BE149" s="139">
        <f>IF($N$149="základní",$J$149,0)</f>
        <v>0</v>
      </c>
      <c r="BF149" s="139">
        <f>IF($N$149="snížená",$J$149,0)</f>
        <v>0</v>
      </c>
      <c r="BG149" s="139">
        <f>IF($N$149="zákl. přenesená",$J$149,0)</f>
        <v>0</v>
      </c>
      <c r="BH149" s="139">
        <f>IF($N$149="sníž. přenesená",$J$149,0)</f>
        <v>0</v>
      </c>
      <c r="BI149" s="139">
        <f>IF($N$149="nulová",$J$149,0)</f>
        <v>0</v>
      </c>
      <c r="BJ149" s="89" t="s">
        <v>22</v>
      </c>
      <c r="BK149" s="139">
        <f>ROUND($I$149*$H$149,2)</f>
        <v>0</v>
      </c>
      <c r="BL149" s="89" t="s">
        <v>157</v>
      </c>
      <c r="BM149" s="89" t="s">
        <v>737</v>
      </c>
    </row>
    <row r="150" spans="2:47" s="10" customFormat="1" ht="16.5" customHeight="1">
      <c r="B150" s="24"/>
      <c r="D150" s="140" t="s">
        <v>158</v>
      </c>
      <c r="F150" s="141" t="s">
        <v>705</v>
      </c>
      <c r="L150" s="24"/>
      <c r="M150" s="50"/>
      <c r="T150" s="51"/>
      <c r="AT150" s="10" t="s">
        <v>158</v>
      </c>
      <c r="AU150" s="10" t="s">
        <v>80</v>
      </c>
    </row>
    <row r="151" spans="2:47" s="10" customFormat="1" ht="30.75" customHeight="1">
      <c r="B151" s="24"/>
      <c r="D151" s="151" t="s">
        <v>262</v>
      </c>
      <c r="F151" s="152" t="s">
        <v>706</v>
      </c>
      <c r="L151" s="24"/>
      <c r="M151" s="50"/>
      <c r="T151" s="51"/>
      <c r="AT151" s="10" t="s">
        <v>262</v>
      </c>
      <c r="AU151" s="10" t="s">
        <v>80</v>
      </c>
    </row>
    <row r="152" spans="2:63" s="119" customFormat="1" ht="30.75" customHeight="1">
      <c r="B152" s="118"/>
      <c r="D152" s="120" t="s">
        <v>71</v>
      </c>
      <c r="E152" s="127" t="s">
        <v>173</v>
      </c>
      <c r="F152" s="127" t="s">
        <v>174</v>
      </c>
      <c r="J152" s="128">
        <f>$BK$152</f>
        <v>0</v>
      </c>
      <c r="L152" s="118"/>
      <c r="M152" s="123"/>
      <c r="P152" s="124">
        <f>SUM($P$153:$P$169)</f>
        <v>0</v>
      </c>
      <c r="R152" s="124">
        <f>SUM($R$153:$R$169)</f>
        <v>0</v>
      </c>
      <c r="T152" s="125">
        <f>SUM($T$153:$T$169)</f>
        <v>0</v>
      </c>
      <c r="AR152" s="120" t="s">
        <v>22</v>
      </c>
      <c r="AT152" s="120" t="s">
        <v>71</v>
      </c>
      <c r="AU152" s="120" t="s">
        <v>22</v>
      </c>
      <c r="AY152" s="120" t="s">
        <v>149</v>
      </c>
      <c r="BK152" s="126">
        <f>SUM($BK$153:$BK$169)</f>
        <v>0</v>
      </c>
    </row>
    <row r="153" spans="2:65" s="10" customFormat="1" ht="15.75" customHeight="1">
      <c r="B153" s="24"/>
      <c r="C153" s="129" t="s">
        <v>8</v>
      </c>
      <c r="D153" s="129" t="s">
        <v>153</v>
      </c>
      <c r="E153" s="130" t="s">
        <v>411</v>
      </c>
      <c r="F153" s="131" t="s">
        <v>412</v>
      </c>
      <c r="G153" s="132" t="s">
        <v>178</v>
      </c>
      <c r="H153" s="133">
        <v>0.462</v>
      </c>
      <c r="I153" s="156"/>
      <c r="J153" s="134">
        <f>ROUND($I$153*$H$153,2)</f>
        <v>0</v>
      </c>
      <c r="K153" s="131"/>
      <c r="L153" s="24"/>
      <c r="M153" s="135"/>
      <c r="N153" s="136" t="s">
        <v>43</v>
      </c>
      <c r="Q153" s="137">
        <v>0</v>
      </c>
      <c r="R153" s="137">
        <f>$Q$153*$H$153</f>
        <v>0</v>
      </c>
      <c r="S153" s="137">
        <v>0</v>
      </c>
      <c r="T153" s="138">
        <f>$S$153*$H$153</f>
        <v>0</v>
      </c>
      <c r="AR153" s="89" t="s">
        <v>157</v>
      </c>
      <c r="AT153" s="89" t="s">
        <v>153</v>
      </c>
      <c r="AU153" s="89" t="s">
        <v>80</v>
      </c>
      <c r="AY153" s="10" t="s">
        <v>149</v>
      </c>
      <c r="BE153" s="139">
        <f>IF($N$153="základní",$J$153,0)</f>
        <v>0</v>
      </c>
      <c r="BF153" s="139">
        <f>IF($N$153="snížená",$J$153,0)</f>
        <v>0</v>
      </c>
      <c r="BG153" s="139">
        <f>IF($N$153="zákl. přenesená",$J$153,0)</f>
        <v>0</v>
      </c>
      <c r="BH153" s="139">
        <f>IF($N$153="sníž. přenesená",$J$153,0)</f>
        <v>0</v>
      </c>
      <c r="BI153" s="139">
        <f>IF($N$153="nulová",$J$153,0)</f>
        <v>0</v>
      </c>
      <c r="BJ153" s="89" t="s">
        <v>22</v>
      </c>
      <c r="BK153" s="139">
        <f>ROUND($I$153*$H$153,2)</f>
        <v>0</v>
      </c>
      <c r="BL153" s="89" t="s">
        <v>157</v>
      </c>
      <c r="BM153" s="89" t="s">
        <v>8</v>
      </c>
    </row>
    <row r="154" spans="2:47" s="10" customFormat="1" ht="27" customHeight="1">
      <c r="B154" s="24"/>
      <c r="D154" s="140" t="s">
        <v>158</v>
      </c>
      <c r="F154" s="141" t="s">
        <v>413</v>
      </c>
      <c r="L154" s="24"/>
      <c r="M154" s="50"/>
      <c r="T154" s="51"/>
      <c r="AT154" s="10" t="s">
        <v>158</v>
      </c>
      <c r="AU154" s="10" t="s">
        <v>80</v>
      </c>
    </row>
    <row r="155" spans="2:47" s="10" customFormat="1" ht="84.75" customHeight="1">
      <c r="B155" s="24"/>
      <c r="D155" s="151" t="s">
        <v>348</v>
      </c>
      <c r="F155" s="152" t="s">
        <v>414</v>
      </c>
      <c r="L155" s="24"/>
      <c r="M155" s="50"/>
      <c r="T155" s="51"/>
      <c r="AT155" s="10" t="s">
        <v>348</v>
      </c>
      <c r="AU155" s="10" t="s">
        <v>80</v>
      </c>
    </row>
    <row r="156" spans="2:65" s="10" customFormat="1" ht="15.75" customHeight="1">
      <c r="B156" s="24"/>
      <c r="C156" s="129" t="s">
        <v>228</v>
      </c>
      <c r="D156" s="129" t="s">
        <v>153</v>
      </c>
      <c r="E156" s="130" t="s">
        <v>415</v>
      </c>
      <c r="F156" s="131" t="s">
        <v>416</v>
      </c>
      <c r="G156" s="132" t="s">
        <v>178</v>
      </c>
      <c r="H156" s="133">
        <v>0.462</v>
      </c>
      <c r="I156" s="156"/>
      <c r="J156" s="134">
        <f>ROUND($I$156*$H$156,2)</f>
        <v>0</v>
      </c>
      <c r="K156" s="131"/>
      <c r="L156" s="24"/>
      <c r="M156" s="135"/>
      <c r="N156" s="136" t="s">
        <v>43</v>
      </c>
      <c r="Q156" s="137">
        <v>0</v>
      </c>
      <c r="R156" s="137">
        <f>$Q$156*$H$156</f>
        <v>0</v>
      </c>
      <c r="S156" s="137">
        <v>0</v>
      </c>
      <c r="T156" s="138">
        <f>$S$156*$H$156</f>
        <v>0</v>
      </c>
      <c r="AR156" s="89" t="s">
        <v>157</v>
      </c>
      <c r="AT156" s="89" t="s">
        <v>153</v>
      </c>
      <c r="AU156" s="89" t="s">
        <v>80</v>
      </c>
      <c r="AY156" s="10" t="s">
        <v>149</v>
      </c>
      <c r="BE156" s="139">
        <f>IF($N$156="základní",$J$156,0)</f>
        <v>0</v>
      </c>
      <c r="BF156" s="139">
        <f>IF($N$156="snížená",$J$156,0)</f>
        <v>0</v>
      </c>
      <c r="BG156" s="139">
        <f>IF($N$156="zákl. přenesená",$J$156,0)</f>
        <v>0</v>
      </c>
      <c r="BH156" s="139">
        <f>IF($N$156="sníž. přenesená",$J$156,0)</f>
        <v>0</v>
      </c>
      <c r="BI156" s="139">
        <f>IF($N$156="nulová",$J$156,0)</f>
        <v>0</v>
      </c>
      <c r="BJ156" s="89" t="s">
        <v>22</v>
      </c>
      <c r="BK156" s="139">
        <f>ROUND($I$156*$H$156,2)</f>
        <v>0</v>
      </c>
      <c r="BL156" s="89" t="s">
        <v>157</v>
      </c>
      <c r="BM156" s="89" t="s">
        <v>228</v>
      </c>
    </row>
    <row r="157" spans="2:47" s="10" customFormat="1" ht="16.5" customHeight="1">
      <c r="B157" s="24"/>
      <c r="D157" s="140" t="s">
        <v>158</v>
      </c>
      <c r="F157" s="141" t="s">
        <v>417</v>
      </c>
      <c r="L157" s="24"/>
      <c r="M157" s="50"/>
      <c r="T157" s="51"/>
      <c r="AT157" s="10" t="s">
        <v>158</v>
      </c>
      <c r="AU157" s="10" t="s">
        <v>80</v>
      </c>
    </row>
    <row r="158" spans="2:47" s="10" customFormat="1" ht="98.25" customHeight="1">
      <c r="B158" s="24"/>
      <c r="D158" s="151" t="s">
        <v>348</v>
      </c>
      <c r="F158" s="152" t="s">
        <v>418</v>
      </c>
      <c r="L158" s="24"/>
      <c r="M158" s="50"/>
      <c r="T158" s="51"/>
      <c r="AT158" s="10" t="s">
        <v>348</v>
      </c>
      <c r="AU158" s="10" t="s">
        <v>80</v>
      </c>
    </row>
    <row r="159" spans="2:65" s="10" customFormat="1" ht="15.75" customHeight="1">
      <c r="B159" s="24"/>
      <c r="C159" s="129" t="s">
        <v>267</v>
      </c>
      <c r="D159" s="129" t="s">
        <v>153</v>
      </c>
      <c r="E159" s="130" t="s">
        <v>180</v>
      </c>
      <c r="F159" s="131" t="s">
        <v>181</v>
      </c>
      <c r="G159" s="132" t="s">
        <v>178</v>
      </c>
      <c r="H159" s="133">
        <v>0.462</v>
      </c>
      <c r="I159" s="156"/>
      <c r="J159" s="134">
        <f>ROUND($I$159*$H$159,2)</f>
        <v>0</v>
      </c>
      <c r="K159" s="131"/>
      <c r="L159" s="24"/>
      <c r="M159" s="135"/>
      <c r="N159" s="136" t="s">
        <v>43</v>
      </c>
      <c r="Q159" s="137">
        <v>0</v>
      </c>
      <c r="R159" s="137">
        <f>$Q$159*$H$159</f>
        <v>0</v>
      </c>
      <c r="S159" s="137">
        <v>0</v>
      </c>
      <c r="T159" s="138">
        <f>$S$159*$H$159</f>
        <v>0</v>
      </c>
      <c r="AR159" s="89" t="s">
        <v>157</v>
      </c>
      <c r="AT159" s="89" t="s">
        <v>153</v>
      </c>
      <c r="AU159" s="89" t="s">
        <v>80</v>
      </c>
      <c r="AY159" s="10" t="s">
        <v>149</v>
      </c>
      <c r="BE159" s="139">
        <f>IF($N$159="základní",$J$159,0)</f>
        <v>0</v>
      </c>
      <c r="BF159" s="139">
        <f>IF($N$159="snížená",$J$159,0)</f>
        <v>0</v>
      </c>
      <c r="BG159" s="139">
        <f>IF($N$159="zákl. přenesená",$J$159,0)</f>
        <v>0</v>
      </c>
      <c r="BH159" s="139">
        <f>IF($N$159="sníž. přenesená",$J$159,0)</f>
        <v>0</v>
      </c>
      <c r="BI159" s="139">
        <f>IF($N$159="nulová",$J$159,0)</f>
        <v>0</v>
      </c>
      <c r="BJ159" s="89" t="s">
        <v>22</v>
      </c>
      <c r="BK159" s="139">
        <f>ROUND($I$159*$H$159,2)</f>
        <v>0</v>
      </c>
      <c r="BL159" s="89" t="s">
        <v>157</v>
      </c>
      <c r="BM159" s="89" t="s">
        <v>267</v>
      </c>
    </row>
    <row r="160" spans="2:47" s="10" customFormat="1" ht="16.5" customHeight="1">
      <c r="B160" s="24"/>
      <c r="D160" s="140" t="s">
        <v>158</v>
      </c>
      <c r="F160" s="141" t="s">
        <v>419</v>
      </c>
      <c r="L160" s="24"/>
      <c r="M160" s="50"/>
      <c r="T160" s="51"/>
      <c r="AT160" s="10" t="s">
        <v>158</v>
      </c>
      <c r="AU160" s="10" t="s">
        <v>80</v>
      </c>
    </row>
    <row r="161" spans="2:47" s="10" customFormat="1" ht="71.25" customHeight="1">
      <c r="B161" s="24"/>
      <c r="D161" s="151" t="s">
        <v>348</v>
      </c>
      <c r="F161" s="152" t="s">
        <v>420</v>
      </c>
      <c r="L161" s="24"/>
      <c r="M161" s="50"/>
      <c r="T161" s="51"/>
      <c r="AT161" s="10" t="s">
        <v>348</v>
      </c>
      <c r="AU161" s="10" t="s">
        <v>80</v>
      </c>
    </row>
    <row r="162" spans="2:65" s="10" customFormat="1" ht="15.75" customHeight="1">
      <c r="B162" s="24"/>
      <c r="C162" s="129" t="s">
        <v>235</v>
      </c>
      <c r="D162" s="129" t="s">
        <v>153</v>
      </c>
      <c r="E162" s="130" t="s">
        <v>184</v>
      </c>
      <c r="F162" s="131" t="s">
        <v>185</v>
      </c>
      <c r="G162" s="132" t="s">
        <v>178</v>
      </c>
      <c r="H162" s="133">
        <v>9.24</v>
      </c>
      <c r="I162" s="156"/>
      <c r="J162" s="134">
        <f>ROUND($I$162*$H$162,2)</f>
        <v>0</v>
      </c>
      <c r="K162" s="131"/>
      <c r="L162" s="24"/>
      <c r="M162" s="135"/>
      <c r="N162" s="136" t="s">
        <v>43</v>
      </c>
      <c r="Q162" s="137">
        <v>0</v>
      </c>
      <c r="R162" s="137">
        <f>$Q$162*$H$162</f>
        <v>0</v>
      </c>
      <c r="S162" s="137">
        <v>0</v>
      </c>
      <c r="T162" s="138">
        <f>$S$162*$H$162</f>
        <v>0</v>
      </c>
      <c r="AR162" s="89" t="s">
        <v>157</v>
      </c>
      <c r="AT162" s="89" t="s">
        <v>153</v>
      </c>
      <c r="AU162" s="89" t="s">
        <v>80</v>
      </c>
      <c r="AY162" s="10" t="s">
        <v>149</v>
      </c>
      <c r="BE162" s="139">
        <f>IF($N$162="základní",$J$162,0)</f>
        <v>0</v>
      </c>
      <c r="BF162" s="139">
        <f>IF($N$162="snížená",$J$162,0)</f>
        <v>0</v>
      </c>
      <c r="BG162" s="139">
        <f>IF($N$162="zákl. přenesená",$J$162,0)</f>
        <v>0</v>
      </c>
      <c r="BH162" s="139">
        <f>IF($N$162="sníž. přenesená",$J$162,0)</f>
        <v>0</v>
      </c>
      <c r="BI162" s="139">
        <f>IF($N$162="nulová",$J$162,0)</f>
        <v>0</v>
      </c>
      <c r="BJ162" s="89" t="s">
        <v>22</v>
      </c>
      <c r="BK162" s="139">
        <f>ROUND($I$162*$H$162,2)</f>
        <v>0</v>
      </c>
      <c r="BL162" s="89" t="s">
        <v>157</v>
      </c>
      <c r="BM162" s="89" t="s">
        <v>235</v>
      </c>
    </row>
    <row r="163" spans="2:47" s="10" customFormat="1" ht="27" customHeight="1">
      <c r="B163" s="24"/>
      <c r="D163" s="140" t="s">
        <v>158</v>
      </c>
      <c r="F163" s="141" t="s">
        <v>421</v>
      </c>
      <c r="L163" s="24"/>
      <c r="M163" s="50"/>
      <c r="T163" s="51"/>
      <c r="AT163" s="10" t="s">
        <v>158</v>
      </c>
      <c r="AU163" s="10" t="s">
        <v>80</v>
      </c>
    </row>
    <row r="164" spans="2:47" s="10" customFormat="1" ht="71.25" customHeight="1">
      <c r="B164" s="24"/>
      <c r="D164" s="151" t="s">
        <v>348</v>
      </c>
      <c r="F164" s="152" t="s">
        <v>420</v>
      </c>
      <c r="L164" s="24"/>
      <c r="M164" s="50"/>
      <c r="T164" s="51"/>
      <c r="AT164" s="10" t="s">
        <v>348</v>
      </c>
      <c r="AU164" s="10" t="s">
        <v>80</v>
      </c>
    </row>
    <row r="165" spans="2:65" s="10" customFormat="1" ht="15.75" customHeight="1">
      <c r="B165" s="24"/>
      <c r="C165" s="129" t="s">
        <v>238</v>
      </c>
      <c r="D165" s="129" t="s">
        <v>153</v>
      </c>
      <c r="E165" s="130" t="s">
        <v>190</v>
      </c>
      <c r="F165" s="131" t="s">
        <v>191</v>
      </c>
      <c r="G165" s="132" t="s">
        <v>178</v>
      </c>
      <c r="H165" s="133">
        <v>0.462</v>
      </c>
      <c r="I165" s="156"/>
      <c r="J165" s="134">
        <f>ROUND($I$165*$H$165,2)</f>
        <v>0</v>
      </c>
      <c r="K165" s="131"/>
      <c r="L165" s="24"/>
      <c r="M165" s="135"/>
      <c r="N165" s="136" t="s">
        <v>43</v>
      </c>
      <c r="Q165" s="137">
        <v>0</v>
      </c>
      <c r="R165" s="137">
        <f>$Q$165*$H$165</f>
        <v>0</v>
      </c>
      <c r="S165" s="137">
        <v>0</v>
      </c>
      <c r="T165" s="138">
        <f>$S$165*$H$165</f>
        <v>0</v>
      </c>
      <c r="AR165" s="89" t="s">
        <v>157</v>
      </c>
      <c r="AT165" s="89" t="s">
        <v>153</v>
      </c>
      <c r="AU165" s="89" t="s">
        <v>80</v>
      </c>
      <c r="AY165" s="10" t="s">
        <v>149</v>
      </c>
      <c r="BE165" s="139">
        <f>IF($N$165="základní",$J$165,0)</f>
        <v>0</v>
      </c>
      <c r="BF165" s="139">
        <f>IF($N$165="snížená",$J$165,0)</f>
        <v>0</v>
      </c>
      <c r="BG165" s="139">
        <f>IF($N$165="zákl. přenesená",$J$165,0)</f>
        <v>0</v>
      </c>
      <c r="BH165" s="139">
        <f>IF($N$165="sníž. přenesená",$J$165,0)</f>
        <v>0</v>
      </c>
      <c r="BI165" s="139">
        <f>IF($N$165="nulová",$J$165,0)</f>
        <v>0</v>
      </c>
      <c r="BJ165" s="89" t="s">
        <v>22</v>
      </c>
      <c r="BK165" s="139">
        <f>ROUND($I$165*$H$165,2)</f>
        <v>0</v>
      </c>
      <c r="BL165" s="89" t="s">
        <v>157</v>
      </c>
      <c r="BM165" s="89" t="s">
        <v>238</v>
      </c>
    </row>
    <row r="166" spans="2:47" s="10" customFormat="1" ht="16.5" customHeight="1">
      <c r="B166" s="24"/>
      <c r="D166" s="140" t="s">
        <v>158</v>
      </c>
      <c r="F166" s="141" t="s">
        <v>422</v>
      </c>
      <c r="L166" s="24"/>
      <c r="M166" s="50"/>
      <c r="T166" s="51"/>
      <c r="AT166" s="10" t="s">
        <v>158</v>
      </c>
      <c r="AU166" s="10" t="s">
        <v>80</v>
      </c>
    </row>
    <row r="167" spans="2:47" s="10" customFormat="1" ht="57.75" customHeight="1">
      <c r="B167" s="24"/>
      <c r="D167" s="151" t="s">
        <v>348</v>
      </c>
      <c r="F167" s="152" t="s">
        <v>423</v>
      </c>
      <c r="L167" s="24"/>
      <c r="M167" s="50"/>
      <c r="T167" s="51"/>
      <c r="AT167" s="10" t="s">
        <v>348</v>
      </c>
      <c r="AU167" s="10" t="s">
        <v>80</v>
      </c>
    </row>
    <row r="168" spans="2:65" s="10" customFormat="1" ht="15.75" customHeight="1">
      <c r="B168" s="24"/>
      <c r="C168" s="129" t="s">
        <v>275</v>
      </c>
      <c r="D168" s="129" t="s">
        <v>153</v>
      </c>
      <c r="E168" s="130" t="s">
        <v>424</v>
      </c>
      <c r="F168" s="131" t="s">
        <v>425</v>
      </c>
      <c r="G168" s="132" t="s">
        <v>205</v>
      </c>
      <c r="H168" s="133">
        <v>1</v>
      </c>
      <c r="I168" s="156"/>
      <c r="J168" s="134">
        <f>ROUND($I$168*$H$168,2)</f>
        <v>0</v>
      </c>
      <c r="K168" s="131"/>
      <c r="L168" s="24"/>
      <c r="M168" s="135"/>
      <c r="N168" s="136" t="s">
        <v>43</v>
      </c>
      <c r="Q168" s="137">
        <v>0</v>
      </c>
      <c r="R168" s="137">
        <f>$Q$168*$H$168</f>
        <v>0</v>
      </c>
      <c r="S168" s="137">
        <v>0</v>
      </c>
      <c r="T168" s="138">
        <f>$S$168*$H$168</f>
        <v>0</v>
      </c>
      <c r="AR168" s="89" t="s">
        <v>157</v>
      </c>
      <c r="AT168" s="89" t="s">
        <v>153</v>
      </c>
      <c r="AU168" s="89" t="s">
        <v>80</v>
      </c>
      <c r="AY168" s="10" t="s">
        <v>149</v>
      </c>
      <c r="BE168" s="139">
        <f>IF($N$168="základní",$J$168,0)</f>
        <v>0</v>
      </c>
      <c r="BF168" s="139">
        <f>IF($N$168="snížená",$J$168,0)</f>
        <v>0</v>
      </c>
      <c r="BG168" s="139">
        <f>IF($N$168="zákl. přenesená",$J$168,0)</f>
        <v>0</v>
      </c>
      <c r="BH168" s="139">
        <f>IF($N$168="sníž. přenesená",$J$168,0)</f>
        <v>0</v>
      </c>
      <c r="BI168" s="139">
        <f>IF($N$168="nulová",$J$168,0)</f>
        <v>0</v>
      </c>
      <c r="BJ168" s="89" t="s">
        <v>22</v>
      </c>
      <c r="BK168" s="139">
        <f>ROUND($I$168*$H$168,2)</f>
        <v>0</v>
      </c>
      <c r="BL168" s="89" t="s">
        <v>157</v>
      </c>
      <c r="BM168" s="89" t="s">
        <v>275</v>
      </c>
    </row>
    <row r="169" spans="2:47" s="10" customFormat="1" ht="16.5" customHeight="1">
      <c r="B169" s="24"/>
      <c r="D169" s="140" t="s">
        <v>158</v>
      </c>
      <c r="F169" s="141" t="s">
        <v>425</v>
      </c>
      <c r="L169" s="24"/>
      <c r="M169" s="50"/>
      <c r="T169" s="51"/>
      <c r="AT169" s="10" t="s">
        <v>158</v>
      </c>
      <c r="AU169" s="10" t="s">
        <v>80</v>
      </c>
    </row>
    <row r="170" spans="2:63" s="119" customFormat="1" ht="30.75" customHeight="1">
      <c r="B170" s="118"/>
      <c r="D170" s="120" t="s">
        <v>71</v>
      </c>
      <c r="E170" s="127" t="s">
        <v>192</v>
      </c>
      <c r="F170" s="127" t="s">
        <v>193</v>
      </c>
      <c r="J170" s="128">
        <f>$BK$170</f>
        <v>0</v>
      </c>
      <c r="L170" s="118"/>
      <c r="M170" s="123"/>
      <c r="P170" s="124">
        <f>SUM($P$171:$P$173)</f>
        <v>0</v>
      </c>
      <c r="R170" s="124">
        <f>SUM($R$171:$R$173)</f>
        <v>0</v>
      </c>
      <c r="T170" s="125">
        <f>SUM($T$171:$T$173)</f>
        <v>0</v>
      </c>
      <c r="AR170" s="120" t="s">
        <v>22</v>
      </c>
      <c r="AT170" s="120" t="s">
        <v>71</v>
      </c>
      <c r="AU170" s="120" t="s">
        <v>22</v>
      </c>
      <c r="AY170" s="120" t="s">
        <v>149</v>
      </c>
      <c r="BK170" s="126">
        <f>SUM($BK$171:$BK$173)</f>
        <v>0</v>
      </c>
    </row>
    <row r="171" spans="2:65" s="10" customFormat="1" ht="15.75" customHeight="1">
      <c r="B171" s="24"/>
      <c r="C171" s="129" t="s">
        <v>152</v>
      </c>
      <c r="D171" s="129" t="s">
        <v>153</v>
      </c>
      <c r="E171" s="130" t="s">
        <v>426</v>
      </c>
      <c r="F171" s="131" t="s">
        <v>427</v>
      </c>
      <c r="G171" s="132" t="s">
        <v>178</v>
      </c>
      <c r="H171" s="133">
        <v>2</v>
      </c>
      <c r="I171" s="156"/>
      <c r="J171" s="134">
        <f>ROUND($I$171*$H$171,2)</f>
        <v>0</v>
      </c>
      <c r="K171" s="131"/>
      <c r="L171" s="24"/>
      <c r="M171" s="135"/>
      <c r="N171" s="136" t="s">
        <v>43</v>
      </c>
      <c r="Q171" s="137">
        <v>0</v>
      </c>
      <c r="R171" s="137">
        <f>$Q$171*$H$171</f>
        <v>0</v>
      </c>
      <c r="S171" s="137">
        <v>0</v>
      </c>
      <c r="T171" s="138">
        <f>$S$171*$H$171</f>
        <v>0</v>
      </c>
      <c r="AR171" s="89" t="s">
        <v>157</v>
      </c>
      <c r="AT171" s="89" t="s">
        <v>153</v>
      </c>
      <c r="AU171" s="89" t="s">
        <v>80</v>
      </c>
      <c r="AY171" s="10" t="s">
        <v>149</v>
      </c>
      <c r="BE171" s="139">
        <f>IF($N$171="základní",$J$171,0)</f>
        <v>0</v>
      </c>
      <c r="BF171" s="139">
        <f>IF($N$171="snížená",$J$171,0)</f>
        <v>0</v>
      </c>
      <c r="BG171" s="139">
        <f>IF($N$171="zákl. přenesená",$J$171,0)</f>
        <v>0</v>
      </c>
      <c r="BH171" s="139">
        <f>IF($N$171="sníž. přenesená",$J$171,0)</f>
        <v>0</v>
      </c>
      <c r="BI171" s="139">
        <f>IF($N$171="nulová",$J$171,0)</f>
        <v>0</v>
      </c>
      <c r="BJ171" s="89" t="s">
        <v>22</v>
      </c>
      <c r="BK171" s="139">
        <f>ROUND($I$171*$H$171,2)</f>
        <v>0</v>
      </c>
      <c r="BL171" s="89" t="s">
        <v>157</v>
      </c>
      <c r="BM171" s="89" t="s">
        <v>152</v>
      </c>
    </row>
    <row r="172" spans="2:47" s="10" customFormat="1" ht="27" customHeight="1">
      <c r="B172" s="24"/>
      <c r="D172" s="140" t="s">
        <v>158</v>
      </c>
      <c r="F172" s="141" t="s">
        <v>428</v>
      </c>
      <c r="L172" s="24"/>
      <c r="M172" s="50"/>
      <c r="T172" s="51"/>
      <c r="AT172" s="10" t="s">
        <v>158</v>
      </c>
      <c r="AU172" s="10" t="s">
        <v>80</v>
      </c>
    </row>
    <row r="173" spans="2:47" s="10" customFormat="1" ht="71.25" customHeight="1">
      <c r="B173" s="24"/>
      <c r="D173" s="151" t="s">
        <v>348</v>
      </c>
      <c r="F173" s="152" t="s">
        <v>429</v>
      </c>
      <c r="L173" s="24"/>
      <c r="M173" s="50"/>
      <c r="T173" s="51"/>
      <c r="AT173" s="10" t="s">
        <v>348</v>
      </c>
      <c r="AU173" s="10" t="s">
        <v>80</v>
      </c>
    </row>
    <row r="174" spans="2:63" s="119" customFormat="1" ht="37.5" customHeight="1">
      <c r="B174" s="118"/>
      <c r="D174" s="120" t="s">
        <v>71</v>
      </c>
      <c r="E174" s="121" t="s">
        <v>198</v>
      </c>
      <c r="F174" s="121" t="s">
        <v>199</v>
      </c>
      <c r="J174" s="122">
        <f>$BK$174</f>
        <v>0</v>
      </c>
      <c r="L174" s="118"/>
      <c r="M174" s="123"/>
      <c r="P174" s="124">
        <f>$P$175+$P$187+$P$223+$P$248</f>
        <v>0</v>
      </c>
      <c r="R174" s="124">
        <f>$R$175+$R$187+$R$223+$R$248</f>
        <v>1.6941700000000002</v>
      </c>
      <c r="T174" s="125">
        <f>$T$175+$T$187+$T$223+$T$248</f>
        <v>0.9283100000000001</v>
      </c>
      <c r="AR174" s="120" t="s">
        <v>22</v>
      </c>
      <c r="AT174" s="120" t="s">
        <v>71</v>
      </c>
      <c r="AU174" s="120" t="s">
        <v>72</v>
      </c>
      <c r="AY174" s="120" t="s">
        <v>149</v>
      </c>
      <c r="BK174" s="126">
        <f>$BK$175+$BK$187+$BK$223+$BK$248</f>
        <v>0</v>
      </c>
    </row>
    <row r="175" spans="2:63" s="119" customFormat="1" ht="21" customHeight="1">
      <c r="B175" s="118"/>
      <c r="D175" s="120" t="s">
        <v>71</v>
      </c>
      <c r="E175" s="127" t="s">
        <v>430</v>
      </c>
      <c r="F175" s="127" t="s">
        <v>431</v>
      </c>
      <c r="J175" s="128">
        <f>$BK$175</f>
        <v>0</v>
      </c>
      <c r="L175" s="118"/>
      <c r="M175" s="123"/>
      <c r="P175" s="124">
        <f>SUM($P$176:$P$186)</f>
        <v>0</v>
      </c>
      <c r="R175" s="124">
        <f>SUM($R$176:$R$186)</f>
        <v>0.00392</v>
      </c>
      <c r="T175" s="125">
        <f>SUM($T$176:$T$186)</f>
        <v>0.04204</v>
      </c>
      <c r="AR175" s="120" t="s">
        <v>22</v>
      </c>
      <c r="AT175" s="120" t="s">
        <v>71</v>
      </c>
      <c r="AU175" s="120" t="s">
        <v>22</v>
      </c>
      <c r="AY175" s="120" t="s">
        <v>149</v>
      </c>
      <c r="BK175" s="126">
        <f>SUM($BK$176:$BK$186)</f>
        <v>0</v>
      </c>
    </row>
    <row r="176" spans="2:65" s="10" customFormat="1" ht="15.75" customHeight="1">
      <c r="B176" s="24"/>
      <c r="C176" s="129" t="s">
        <v>280</v>
      </c>
      <c r="D176" s="129" t="s">
        <v>153</v>
      </c>
      <c r="E176" s="130" t="s">
        <v>432</v>
      </c>
      <c r="F176" s="131" t="s">
        <v>433</v>
      </c>
      <c r="G176" s="132" t="s">
        <v>210</v>
      </c>
      <c r="H176" s="133">
        <v>2</v>
      </c>
      <c r="I176" s="156"/>
      <c r="J176" s="134">
        <f>ROUND($I$176*$H$176,2)</f>
        <v>0</v>
      </c>
      <c r="K176" s="131"/>
      <c r="L176" s="24"/>
      <c r="M176" s="135"/>
      <c r="N176" s="136" t="s">
        <v>43</v>
      </c>
      <c r="Q176" s="137">
        <v>0</v>
      </c>
      <c r="R176" s="137">
        <f>$Q$176*$H$176</f>
        <v>0</v>
      </c>
      <c r="S176" s="137">
        <v>0</v>
      </c>
      <c r="T176" s="138">
        <f>$S$176*$H$176</f>
        <v>0</v>
      </c>
      <c r="AR176" s="89" t="s">
        <v>157</v>
      </c>
      <c r="AT176" s="89" t="s">
        <v>153</v>
      </c>
      <c r="AU176" s="89" t="s">
        <v>80</v>
      </c>
      <c r="AY176" s="10" t="s">
        <v>149</v>
      </c>
      <c r="BE176" s="139">
        <f>IF($N$176="základní",$J$176,0)</f>
        <v>0</v>
      </c>
      <c r="BF176" s="139">
        <f>IF($N$176="snížená",$J$176,0)</f>
        <v>0</v>
      </c>
      <c r="BG176" s="139">
        <f>IF($N$176="zákl. přenesená",$J$176,0)</f>
        <v>0</v>
      </c>
      <c r="BH176" s="139">
        <f>IF($N$176="sníž. přenesená",$J$176,0)</f>
        <v>0</v>
      </c>
      <c r="BI176" s="139">
        <f>IF($N$176="nulová",$J$176,0)</f>
        <v>0</v>
      </c>
      <c r="BJ176" s="89" t="s">
        <v>22</v>
      </c>
      <c r="BK176" s="139">
        <f>ROUND($I$176*$H$176,2)</f>
        <v>0</v>
      </c>
      <c r="BL176" s="89" t="s">
        <v>157</v>
      </c>
      <c r="BM176" s="89" t="s">
        <v>280</v>
      </c>
    </row>
    <row r="177" spans="2:47" s="10" customFormat="1" ht="16.5" customHeight="1">
      <c r="B177" s="24"/>
      <c r="D177" s="140" t="s">
        <v>158</v>
      </c>
      <c r="F177" s="141" t="s">
        <v>433</v>
      </c>
      <c r="L177" s="24"/>
      <c r="M177" s="50"/>
      <c r="T177" s="51"/>
      <c r="AT177" s="10" t="s">
        <v>158</v>
      </c>
      <c r="AU177" s="10" t="s">
        <v>80</v>
      </c>
    </row>
    <row r="178" spans="2:65" s="10" customFormat="1" ht="15.75" customHeight="1">
      <c r="B178" s="24"/>
      <c r="C178" s="129" t="s">
        <v>161</v>
      </c>
      <c r="D178" s="129" t="s">
        <v>153</v>
      </c>
      <c r="E178" s="130" t="s">
        <v>434</v>
      </c>
      <c r="F178" s="131" t="s">
        <v>435</v>
      </c>
      <c r="G178" s="132" t="s">
        <v>210</v>
      </c>
      <c r="H178" s="133">
        <v>2</v>
      </c>
      <c r="I178" s="156"/>
      <c r="J178" s="134">
        <f>ROUND($I$178*$H$178,2)</f>
        <v>0</v>
      </c>
      <c r="K178" s="131"/>
      <c r="L178" s="24"/>
      <c r="M178" s="135"/>
      <c r="N178" s="136" t="s">
        <v>43</v>
      </c>
      <c r="Q178" s="137">
        <v>0</v>
      </c>
      <c r="R178" s="137">
        <f>$Q$178*$H$178</f>
        <v>0</v>
      </c>
      <c r="S178" s="137">
        <v>0.01946</v>
      </c>
      <c r="T178" s="138">
        <f>$S$178*$H$178</f>
        <v>0.03892</v>
      </c>
      <c r="AR178" s="89" t="s">
        <v>157</v>
      </c>
      <c r="AT178" s="89" t="s">
        <v>153</v>
      </c>
      <c r="AU178" s="89" t="s">
        <v>80</v>
      </c>
      <c r="AY178" s="10" t="s">
        <v>149</v>
      </c>
      <c r="BE178" s="139">
        <f>IF($N$178="základní",$J$178,0)</f>
        <v>0</v>
      </c>
      <c r="BF178" s="139">
        <f>IF($N$178="snížená",$J$178,0)</f>
        <v>0</v>
      </c>
      <c r="BG178" s="139">
        <f>IF($N$178="zákl. přenesená",$J$178,0)</f>
        <v>0</v>
      </c>
      <c r="BH178" s="139">
        <f>IF($N$178="sníž. přenesená",$J$178,0)</f>
        <v>0</v>
      </c>
      <c r="BI178" s="139">
        <f>IF($N$178="nulová",$J$178,0)</f>
        <v>0</v>
      </c>
      <c r="BJ178" s="89" t="s">
        <v>22</v>
      </c>
      <c r="BK178" s="139">
        <f>ROUND($I$178*$H$178,2)</f>
        <v>0</v>
      </c>
      <c r="BL178" s="89" t="s">
        <v>157</v>
      </c>
      <c r="BM178" s="89" t="s">
        <v>161</v>
      </c>
    </row>
    <row r="179" spans="2:47" s="10" customFormat="1" ht="16.5" customHeight="1">
      <c r="B179" s="24"/>
      <c r="D179" s="140" t="s">
        <v>158</v>
      </c>
      <c r="F179" s="141" t="s">
        <v>436</v>
      </c>
      <c r="L179" s="24"/>
      <c r="M179" s="50"/>
      <c r="T179" s="51"/>
      <c r="AT179" s="10" t="s">
        <v>158</v>
      </c>
      <c r="AU179" s="10" t="s">
        <v>80</v>
      </c>
    </row>
    <row r="180" spans="2:65" s="10" customFormat="1" ht="15.75" customHeight="1">
      <c r="B180" s="24"/>
      <c r="C180" s="129" t="s">
        <v>287</v>
      </c>
      <c r="D180" s="129" t="s">
        <v>153</v>
      </c>
      <c r="E180" s="130" t="s">
        <v>437</v>
      </c>
      <c r="F180" s="131" t="s">
        <v>438</v>
      </c>
      <c r="G180" s="132" t="s">
        <v>210</v>
      </c>
      <c r="H180" s="133">
        <v>2</v>
      </c>
      <c r="I180" s="156"/>
      <c r="J180" s="134">
        <f>ROUND($I$180*$H$180,2)</f>
        <v>0</v>
      </c>
      <c r="K180" s="131"/>
      <c r="L180" s="24"/>
      <c r="M180" s="135"/>
      <c r="N180" s="136" t="s">
        <v>43</v>
      </c>
      <c r="Q180" s="137">
        <v>0</v>
      </c>
      <c r="R180" s="137">
        <f>$Q$180*$H$180</f>
        <v>0</v>
      </c>
      <c r="S180" s="137">
        <v>0.00156</v>
      </c>
      <c r="T180" s="138">
        <f>$S$180*$H$180</f>
        <v>0.00312</v>
      </c>
      <c r="AR180" s="89" t="s">
        <v>157</v>
      </c>
      <c r="AT180" s="89" t="s">
        <v>153</v>
      </c>
      <c r="AU180" s="89" t="s">
        <v>80</v>
      </c>
      <c r="AY180" s="10" t="s">
        <v>149</v>
      </c>
      <c r="BE180" s="139">
        <f>IF($N$180="základní",$J$180,0)</f>
        <v>0</v>
      </c>
      <c r="BF180" s="139">
        <f>IF($N$180="snížená",$J$180,0)</f>
        <v>0</v>
      </c>
      <c r="BG180" s="139">
        <f>IF($N$180="zákl. přenesená",$J$180,0)</f>
        <v>0</v>
      </c>
      <c r="BH180" s="139">
        <f>IF($N$180="sníž. přenesená",$J$180,0)</f>
        <v>0</v>
      </c>
      <c r="BI180" s="139">
        <f>IF($N$180="nulová",$J$180,0)</f>
        <v>0</v>
      </c>
      <c r="BJ180" s="89" t="s">
        <v>22</v>
      </c>
      <c r="BK180" s="139">
        <f>ROUND($I$180*$H$180,2)</f>
        <v>0</v>
      </c>
      <c r="BL180" s="89" t="s">
        <v>157</v>
      </c>
      <c r="BM180" s="89" t="s">
        <v>287</v>
      </c>
    </row>
    <row r="181" spans="2:47" s="10" customFormat="1" ht="16.5" customHeight="1">
      <c r="B181" s="24"/>
      <c r="D181" s="140" t="s">
        <v>158</v>
      </c>
      <c r="F181" s="141" t="s">
        <v>439</v>
      </c>
      <c r="L181" s="24"/>
      <c r="M181" s="50"/>
      <c r="T181" s="51"/>
      <c r="AT181" s="10" t="s">
        <v>158</v>
      </c>
      <c r="AU181" s="10" t="s">
        <v>80</v>
      </c>
    </row>
    <row r="182" spans="2:65" s="10" customFormat="1" ht="15.75" customHeight="1">
      <c r="B182" s="24"/>
      <c r="C182" s="129" t="s">
        <v>284</v>
      </c>
      <c r="D182" s="129" t="s">
        <v>153</v>
      </c>
      <c r="E182" s="130" t="s">
        <v>440</v>
      </c>
      <c r="F182" s="131" t="s">
        <v>441</v>
      </c>
      <c r="G182" s="132" t="s">
        <v>205</v>
      </c>
      <c r="H182" s="133">
        <v>2</v>
      </c>
      <c r="I182" s="156"/>
      <c r="J182" s="134">
        <f>ROUND($I$182*$H$182,2)</f>
        <v>0</v>
      </c>
      <c r="K182" s="131"/>
      <c r="L182" s="24"/>
      <c r="M182" s="135"/>
      <c r="N182" s="136" t="s">
        <v>43</v>
      </c>
      <c r="Q182" s="137">
        <v>0.00016</v>
      </c>
      <c r="R182" s="137">
        <f>$Q$182*$H$182</f>
        <v>0.00032</v>
      </c>
      <c r="S182" s="137">
        <v>0</v>
      </c>
      <c r="T182" s="138">
        <f>$S$182*$H$182</f>
        <v>0</v>
      </c>
      <c r="AR182" s="89" t="s">
        <v>157</v>
      </c>
      <c r="AT182" s="89" t="s">
        <v>153</v>
      </c>
      <c r="AU182" s="89" t="s">
        <v>80</v>
      </c>
      <c r="AY182" s="10" t="s">
        <v>149</v>
      </c>
      <c r="BE182" s="139">
        <f>IF($N$182="základní",$J$182,0)</f>
        <v>0</v>
      </c>
      <c r="BF182" s="139">
        <f>IF($N$182="snížená",$J$182,0)</f>
        <v>0</v>
      </c>
      <c r="BG182" s="139">
        <f>IF($N$182="zákl. přenesená",$J$182,0)</f>
        <v>0</v>
      </c>
      <c r="BH182" s="139">
        <f>IF($N$182="sníž. přenesená",$J$182,0)</f>
        <v>0</v>
      </c>
      <c r="BI182" s="139">
        <f>IF($N$182="nulová",$J$182,0)</f>
        <v>0</v>
      </c>
      <c r="BJ182" s="89" t="s">
        <v>22</v>
      </c>
      <c r="BK182" s="139">
        <f>ROUND($I$182*$H$182,2)</f>
        <v>0</v>
      </c>
      <c r="BL182" s="89" t="s">
        <v>157</v>
      </c>
      <c r="BM182" s="89" t="s">
        <v>284</v>
      </c>
    </row>
    <row r="183" spans="2:47" s="10" customFormat="1" ht="16.5" customHeight="1">
      <c r="B183" s="24"/>
      <c r="D183" s="140" t="s">
        <v>158</v>
      </c>
      <c r="F183" s="141" t="s">
        <v>442</v>
      </c>
      <c r="L183" s="24"/>
      <c r="M183" s="50"/>
      <c r="T183" s="51"/>
      <c r="AT183" s="10" t="s">
        <v>158</v>
      </c>
      <c r="AU183" s="10" t="s">
        <v>80</v>
      </c>
    </row>
    <row r="184" spans="2:47" s="10" customFormat="1" ht="30.75" customHeight="1">
      <c r="B184" s="24"/>
      <c r="D184" s="151" t="s">
        <v>348</v>
      </c>
      <c r="F184" s="152" t="s">
        <v>443</v>
      </c>
      <c r="L184" s="24"/>
      <c r="M184" s="50"/>
      <c r="T184" s="51"/>
      <c r="AT184" s="10" t="s">
        <v>348</v>
      </c>
      <c r="AU184" s="10" t="s">
        <v>80</v>
      </c>
    </row>
    <row r="185" spans="2:65" s="10" customFormat="1" ht="15.75" customHeight="1">
      <c r="B185" s="24"/>
      <c r="C185" s="142" t="s">
        <v>288</v>
      </c>
      <c r="D185" s="142" t="s">
        <v>247</v>
      </c>
      <c r="E185" s="143" t="s">
        <v>446</v>
      </c>
      <c r="F185" s="144" t="s">
        <v>447</v>
      </c>
      <c r="G185" s="145" t="s">
        <v>205</v>
      </c>
      <c r="H185" s="146">
        <v>2</v>
      </c>
      <c r="I185" s="157"/>
      <c r="J185" s="147">
        <f>ROUND($I$185*$H$185,2)</f>
        <v>0</v>
      </c>
      <c r="K185" s="144"/>
      <c r="L185" s="148"/>
      <c r="M185" s="149"/>
      <c r="N185" s="150" t="s">
        <v>43</v>
      </c>
      <c r="Q185" s="137">
        <v>0.0018</v>
      </c>
      <c r="R185" s="137">
        <f>$Q$185*$H$185</f>
        <v>0.0036</v>
      </c>
      <c r="S185" s="137">
        <v>0</v>
      </c>
      <c r="T185" s="138">
        <f>$S$185*$H$185</f>
        <v>0</v>
      </c>
      <c r="AR185" s="89" t="s">
        <v>164</v>
      </c>
      <c r="AT185" s="89" t="s">
        <v>247</v>
      </c>
      <c r="AU185" s="89" t="s">
        <v>80</v>
      </c>
      <c r="AY185" s="10" t="s">
        <v>149</v>
      </c>
      <c r="BE185" s="139">
        <f>IF($N$185="základní",$J$185,0)</f>
        <v>0</v>
      </c>
      <c r="BF185" s="139">
        <f>IF($N$185="snížená",$J$185,0)</f>
        <v>0</v>
      </c>
      <c r="BG185" s="139">
        <f>IF($N$185="zákl. přenesená",$J$185,0)</f>
        <v>0</v>
      </c>
      <c r="BH185" s="139">
        <f>IF($N$185="sníž. přenesená",$J$185,0)</f>
        <v>0</v>
      </c>
      <c r="BI185" s="139">
        <f>IF($N$185="nulová",$J$185,0)</f>
        <v>0</v>
      </c>
      <c r="BJ185" s="89" t="s">
        <v>22</v>
      </c>
      <c r="BK185" s="139">
        <f>ROUND($I$185*$H$185,2)</f>
        <v>0</v>
      </c>
      <c r="BL185" s="89" t="s">
        <v>157</v>
      </c>
      <c r="BM185" s="89" t="s">
        <v>738</v>
      </c>
    </row>
    <row r="186" spans="2:47" s="10" customFormat="1" ht="16.5" customHeight="1">
      <c r="B186" s="24"/>
      <c r="D186" s="140" t="s">
        <v>158</v>
      </c>
      <c r="F186" s="141" t="s">
        <v>449</v>
      </c>
      <c r="L186" s="24"/>
      <c r="M186" s="50"/>
      <c r="T186" s="51"/>
      <c r="AT186" s="10" t="s">
        <v>158</v>
      </c>
      <c r="AU186" s="10" t="s">
        <v>80</v>
      </c>
    </row>
    <row r="187" spans="2:63" s="119" customFormat="1" ht="30.75" customHeight="1">
      <c r="B187" s="118"/>
      <c r="D187" s="120" t="s">
        <v>71</v>
      </c>
      <c r="E187" s="127" t="s">
        <v>450</v>
      </c>
      <c r="F187" s="127" t="s">
        <v>451</v>
      </c>
      <c r="J187" s="128">
        <f>$BK$187</f>
        <v>0</v>
      </c>
      <c r="L187" s="118"/>
      <c r="M187" s="123"/>
      <c r="P187" s="124">
        <f>SUM($P$188:$P$222)</f>
        <v>0</v>
      </c>
      <c r="R187" s="124">
        <f>SUM($R$188:$R$222)</f>
        <v>0.71984</v>
      </c>
      <c r="T187" s="125">
        <f>SUM($T$188:$T$222)</f>
        <v>0.295</v>
      </c>
      <c r="AR187" s="120" t="s">
        <v>22</v>
      </c>
      <c r="AT187" s="120" t="s">
        <v>71</v>
      </c>
      <c r="AU187" s="120" t="s">
        <v>22</v>
      </c>
      <c r="AY187" s="120" t="s">
        <v>149</v>
      </c>
      <c r="BK187" s="126">
        <f>SUM($BK$188:$BK$222)</f>
        <v>0</v>
      </c>
    </row>
    <row r="188" spans="2:65" s="10" customFormat="1" ht="15.75" customHeight="1">
      <c r="B188" s="24"/>
      <c r="C188" s="129" t="s">
        <v>277</v>
      </c>
      <c r="D188" s="129" t="s">
        <v>153</v>
      </c>
      <c r="E188" s="130" t="s">
        <v>452</v>
      </c>
      <c r="F188" s="131" t="s">
        <v>453</v>
      </c>
      <c r="G188" s="132" t="s">
        <v>156</v>
      </c>
      <c r="H188" s="133">
        <v>118</v>
      </c>
      <c r="I188" s="156"/>
      <c r="J188" s="134">
        <f>ROUND($I$188*$H$188,2)</f>
        <v>0</v>
      </c>
      <c r="K188" s="131"/>
      <c r="L188" s="24"/>
      <c r="M188" s="135"/>
      <c r="N188" s="136" t="s">
        <v>43</v>
      </c>
      <c r="Q188" s="137">
        <v>0</v>
      </c>
      <c r="R188" s="137">
        <f>$Q$188*$H$188</f>
        <v>0</v>
      </c>
      <c r="S188" s="137">
        <v>0</v>
      </c>
      <c r="T188" s="138">
        <f>$S$188*$H$188</f>
        <v>0</v>
      </c>
      <c r="AR188" s="89" t="s">
        <v>157</v>
      </c>
      <c r="AT188" s="89" t="s">
        <v>153</v>
      </c>
      <c r="AU188" s="89" t="s">
        <v>80</v>
      </c>
      <c r="AY188" s="10" t="s">
        <v>149</v>
      </c>
      <c r="BE188" s="139">
        <f>IF($N$188="základní",$J$188,0)</f>
        <v>0</v>
      </c>
      <c r="BF188" s="139">
        <f>IF($N$188="snížená",$J$188,0)</f>
        <v>0</v>
      </c>
      <c r="BG188" s="139">
        <f>IF($N$188="zákl. přenesená",$J$188,0)</f>
        <v>0</v>
      </c>
      <c r="BH188" s="139">
        <f>IF($N$188="sníž. přenesená",$J$188,0)</f>
        <v>0</v>
      </c>
      <c r="BI188" s="139">
        <f>IF($N$188="nulová",$J$188,0)</f>
        <v>0</v>
      </c>
      <c r="BJ188" s="89" t="s">
        <v>22</v>
      </c>
      <c r="BK188" s="139">
        <f>ROUND($I$188*$H$188,2)</f>
        <v>0</v>
      </c>
      <c r="BL188" s="89" t="s">
        <v>157</v>
      </c>
      <c r="BM188" s="89" t="s">
        <v>169</v>
      </c>
    </row>
    <row r="189" spans="2:47" s="10" customFormat="1" ht="16.5" customHeight="1">
      <c r="B189" s="24"/>
      <c r="D189" s="140" t="s">
        <v>158</v>
      </c>
      <c r="F189" s="141" t="s">
        <v>454</v>
      </c>
      <c r="L189" s="24"/>
      <c r="M189" s="50"/>
      <c r="T189" s="51"/>
      <c r="AT189" s="10" t="s">
        <v>158</v>
      </c>
      <c r="AU189" s="10" t="s">
        <v>80</v>
      </c>
    </row>
    <row r="190" spans="2:65" s="10" customFormat="1" ht="15.75" customHeight="1">
      <c r="B190" s="24"/>
      <c r="C190" s="129" t="s">
        <v>739</v>
      </c>
      <c r="D190" s="129" t="s">
        <v>153</v>
      </c>
      <c r="E190" s="130" t="s">
        <v>456</v>
      </c>
      <c r="F190" s="131" t="s">
        <v>457</v>
      </c>
      <c r="G190" s="132" t="s">
        <v>156</v>
      </c>
      <c r="H190" s="133">
        <v>118</v>
      </c>
      <c r="I190" s="156"/>
      <c r="J190" s="134">
        <f>ROUND($I$190*$H$190,2)</f>
        <v>0</v>
      </c>
      <c r="K190" s="131"/>
      <c r="L190" s="24"/>
      <c r="M190" s="135"/>
      <c r="N190" s="136" t="s">
        <v>43</v>
      </c>
      <c r="Q190" s="137">
        <v>0</v>
      </c>
      <c r="R190" s="137">
        <f>$Q$190*$H$190</f>
        <v>0</v>
      </c>
      <c r="S190" s="137">
        <v>0</v>
      </c>
      <c r="T190" s="138">
        <f>$S$190*$H$190</f>
        <v>0</v>
      </c>
      <c r="AR190" s="89" t="s">
        <v>157</v>
      </c>
      <c r="AT190" s="89" t="s">
        <v>153</v>
      </c>
      <c r="AU190" s="89" t="s">
        <v>80</v>
      </c>
      <c r="AY190" s="10" t="s">
        <v>149</v>
      </c>
      <c r="BE190" s="139">
        <f>IF($N$190="základní",$J$190,0)</f>
        <v>0</v>
      </c>
      <c r="BF190" s="139">
        <f>IF($N$190="snížená",$J$190,0)</f>
        <v>0</v>
      </c>
      <c r="BG190" s="139">
        <f>IF($N$190="zákl. přenesená",$J$190,0)</f>
        <v>0</v>
      </c>
      <c r="BH190" s="139">
        <f>IF($N$190="sníž. přenesená",$J$190,0)</f>
        <v>0</v>
      </c>
      <c r="BI190" s="139">
        <f>IF($N$190="nulová",$J$190,0)</f>
        <v>0</v>
      </c>
      <c r="BJ190" s="89" t="s">
        <v>22</v>
      </c>
      <c r="BK190" s="139">
        <f>ROUND($I$190*$H$190,2)</f>
        <v>0</v>
      </c>
      <c r="BL190" s="89" t="s">
        <v>157</v>
      </c>
      <c r="BM190" s="89" t="s">
        <v>740</v>
      </c>
    </row>
    <row r="191" spans="2:47" s="10" customFormat="1" ht="16.5" customHeight="1">
      <c r="B191" s="24"/>
      <c r="D191" s="140" t="s">
        <v>158</v>
      </c>
      <c r="F191" s="141" t="s">
        <v>457</v>
      </c>
      <c r="L191" s="24"/>
      <c r="M191" s="50"/>
      <c r="T191" s="51"/>
      <c r="AT191" s="10" t="s">
        <v>158</v>
      </c>
      <c r="AU191" s="10" t="s">
        <v>80</v>
      </c>
    </row>
    <row r="192" spans="2:65" s="10" customFormat="1" ht="15.75" customHeight="1">
      <c r="B192" s="24"/>
      <c r="C192" s="129" t="s">
        <v>281</v>
      </c>
      <c r="D192" s="129" t="s">
        <v>153</v>
      </c>
      <c r="E192" s="130" t="s">
        <v>459</v>
      </c>
      <c r="F192" s="131" t="s">
        <v>460</v>
      </c>
      <c r="G192" s="132" t="s">
        <v>156</v>
      </c>
      <c r="H192" s="133">
        <v>118</v>
      </c>
      <c r="I192" s="156"/>
      <c r="J192" s="134">
        <f>ROUND($I$192*$H$192,2)</f>
        <v>0</v>
      </c>
      <c r="K192" s="131"/>
      <c r="L192" s="24"/>
      <c r="M192" s="135"/>
      <c r="N192" s="136" t="s">
        <v>43</v>
      </c>
      <c r="Q192" s="137">
        <v>0</v>
      </c>
      <c r="R192" s="137">
        <f>$Q$192*$H$192</f>
        <v>0</v>
      </c>
      <c r="S192" s="137">
        <v>0</v>
      </c>
      <c r="T192" s="138">
        <f>$S$192*$H$192</f>
        <v>0</v>
      </c>
      <c r="AR192" s="89" t="s">
        <v>157</v>
      </c>
      <c r="AT192" s="89" t="s">
        <v>153</v>
      </c>
      <c r="AU192" s="89" t="s">
        <v>80</v>
      </c>
      <c r="AY192" s="10" t="s">
        <v>149</v>
      </c>
      <c r="BE192" s="139">
        <f>IF($N$192="základní",$J$192,0)</f>
        <v>0</v>
      </c>
      <c r="BF192" s="139">
        <f>IF($N$192="snížená",$J$192,0)</f>
        <v>0</v>
      </c>
      <c r="BG192" s="139">
        <f>IF($N$192="zákl. přenesená",$J$192,0)</f>
        <v>0</v>
      </c>
      <c r="BH192" s="139">
        <f>IF($N$192="sníž. přenesená",$J$192,0)</f>
        <v>0</v>
      </c>
      <c r="BI192" s="139">
        <f>IF($N$192="nulová",$J$192,0)</f>
        <v>0</v>
      </c>
      <c r="BJ192" s="89" t="s">
        <v>22</v>
      </c>
      <c r="BK192" s="139">
        <f>ROUND($I$192*$H$192,2)</f>
        <v>0</v>
      </c>
      <c r="BL192" s="89" t="s">
        <v>157</v>
      </c>
      <c r="BM192" s="89" t="s">
        <v>316</v>
      </c>
    </row>
    <row r="193" spans="2:47" s="10" customFormat="1" ht="16.5" customHeight="1">
      <c r="B193" s="24"/>
      <c r="D193" s="140" t="s">
        <v>158</v>
      </c>
      <c r="F193" s="141" t="s">
        <v>461</v>
      </c>
      <c r="L193" s="24"/>
      <c r="M193" s="50"/>
      <c r="T193" s="51"/>
      <c r="AT193" s="10" t="s">
        <v>158</v>
      </c>
      <c r="AU193" s="10" t="s">
        <v>80</v>
      </c>
    </row>
    <row r="194" spans="2:47" s="10" customFormat="1" ht="30.75" customHeight="1">
      <c r="B194" s="24"/>
      <c r="D194" s="151" t="s">
        <v>348</v>
      </c>
      <c r="F194" s="152" t="s">
        <v>462</v>
      </c>
      <c r="L194" s="24"/>
      <c r="M194" s="50"/>
      <c r="T194" s="51"/>
      <c r="AT194" s="10" t="s">
        <v>348</v>
      </c>
      <c r="AU194" s="10" t="s">
        <v>80</v>
      </c>
    </row>
    <row r="195" spans="2:65" s="10" customFormat="1" ht="15.75" customHeight="1">
      <c r="B195" s="24"/>
      <c r="C195" s="129" t="s">
        <v>264</v>
      </c>
      <c r="D195" s="129" t="s">
        <v>153</v>
      </c>
      <c r="E195" s="130" t="s">
        <v>463</v>
      </c>
      <c r="F195" s="131" t="s">
        <v>464</v>
      </c>
      <c r="G195" s="132" t="s">
        <v>156</v>
      </c>
      <c r="H195" s="133">
        <v>118</v>
      </c>
      <c r="I195" s="156"/>
      <c r="J195" s="134">
        <f>ROUND($I$195*$H$195,2)</f>
        <v>0</v>
      </c>
      <c r="K195" s="131"/>
      <c r="L195" s="24"/>
      <c r="M195" s="135"/>
      <c r="N195" s="136" t="s">
        <v>43</v>
      </c>
      <c r="Q195" s="137">
        <v>0</v>
      </c>
      <c r="R195" s="137">
        <f>$Q$195*$H$195</f>
        <v>0</v>
      </c>
      <c r="S195" s="137">
        <v>0</v>
      </c>
      <c r="T195" s="138">
        <f>$S$195*$H$195</f>
        <v>0</v>
      </c>
      <c r="AR195" s="89" t="s">
        <v>157</v>
      </c>
      <c r="AT195" s="89" t="s">
        <v>153</v>
      </c>
      <c r="AU195" s="89" t="s">
        <v>80</v>
      </c>
      <c r="AY195" s="10" t="s">
        <v>149</v>
      </c>
      <c r="BE195" s="139">
        <f>IF($N$195="základní",$J$195,0)</f>
        <v>0</v>
      </c>
      <c r="BF195" s="139">
        <f>IF($N$195="snížená",$J$195,0)</f>
        <v>0</v>
      </c>
      <c r="BG195" s="139">
        <f>IF($N$195="zákl. přenesená",$J$195,0)</f>
        <v>0</v>
      </c>
      <c r="BH195" s="139">
        <f>IF($N$195="sníž. přenesená",$J$195,0)</f>
        <v>0</v>
      </c>
      <c r="BI195" s="139">
        <f>IF($N$195="nulová",$J$195,0)</f>
        <v>0</v>
      </c>
      <c r="BJ195" s="89" t="s">
        <v>22</v>
      </c>
      <c r="BK195" s="139">
        <f>ROUND($I$195*$H$195,2)</f>
        <v>0</v>
      </c>
      <c r="BL195" s="89" t="s">
        <v>157</v>
      </c>
      <c r="BM195" s="89" t="s">
        <v>301</v>
      </c>
    </row>
    <row r="196" spans="2:47" s="10" customFormat="1" ht="16.5" customHeight="1">
      <c r="B196" s="24"/>
      <c r="D196" s="140" t="s">
        <v>158</v>
      </c>
      <c r="F196" s="141" t="s">
        <v>465</v>
      </c>
      <c r="L196" s="24"/>
      <c r="M196" s="50"/>
      <c r="T196" s="51"/>
      <c r="AT196" s="10" t="s">
        <v>158</v>
      </c>
      <c r="AU196" s="10" t="s">
        <v>80</v>
      </c>
    </row>
    <row r="197" spans="2:47" s="10" customFormat="1" ht="30.75" customHeight="1">
      <c r="B197" s="24"/>
      <c r="D197" s="151" t="s">
        <v>348</v>
      </c>
      <c r="F197" s="152" t="s">
        <v>462</v>
      </c>
      <c r="L197" s="24"/>
      <c r="M197" s="50"/>
      <c r="T197" s="51"/>
      <c r="AT197" s="10" t="s">
        <v>348</v>
      </c>
      <c r="AU197" s="10" t="s">
        <v>80</v>
      </c>
    </row>
    <row r="198" spans="2:65" s="10" customFormat="1" ht="15.75" customHeight="1">
      <c r="B198" s="24"/>
      <c r="C198" s="129" t="s">
        <v>268</v>
      </c>
      <c r="D198" s="129" t="s">
        <v>153</v>
      </c>
      <c r="E198" s="130" t="s">
        <v>466</v>
      </c>
      <c r="F198" s="131" t="s">
        <v>467</v>
      </c>
      <c r="G198" s="132" t="s">
        <v>156</v>
      </c>
      <c r="H198" s="133">
        <v>118</v>
      </c>
      <c r="I198" s="156"/>
      <c r="J198" s="134">
        <f>ROUND($I$198*$H$198,2)</f>
        <v>0</v>
      </c>
      <c r="K198" s="131"/>
      <c r="L198" s="24"/>
      <c r="M198" s="135"/>
      <c r="N198" s="136" t="s">
        <v>43</v>
      </c>
      <c r="Q198" s="137">
        <v>0.00578</v>
      </c>
      <c r="R198" s="137">
        <f>$Q$198*$H$198</f>
        <v>0.6820400000000001</v>
      </c>
      <c r="S198" s="137">
        <v>0</v>
      </c>
      <c r="T198" s="138">
        <f>$S$198*$H$198</f>
        <v>0</v>
      </c>
      <c r="AR198" s="89" t="s">
        <v>157</v>
      </c>
      <c r="AT198" s="89" t="s">
        <v>153</v>
      </c>
      <c r="AU198" s="89" t="s">
        <v>80</v>
      </c>
      <c r="AY198" s="10" t="s">
        <v>149</v>
      </c>
      <c r="BE198" s="139">
        <f>IF($N$198="základní",$J$198,0)</f>
        <v>0</v>
      </c>
      <c r="BF198" s="139">
        <f>IF($N$198="snížená",$J$198,0)</f>
        <v>0</v>
      </c>
      <c r="BG198" s="139">
        <f>IF($N$198="zákl. přenesená",$J$198,0)</f>
        <v>0</v>
      </c>
      <c r="BH198" s="139">
        <f>IF($N$198="sníž. přenesená",$J$198,0)</f>
        <v>0</v>
      </c>
      <c r="BI198" s="139">
        <f>IF($N$198="nulová",$J$198,0)</f>
        <v>0</v>
      </c>
      <c r="BJ198" s="89" t="s">
        <v>22</v>
      </c>
      <c r="BK198" s="139">
        <f>ROUND($I$198*$H$198,2)</f>
        <v>0</v>
      </c>
      <c r="BL198" s="89" t="s">
        <v>157</v>
      </c>
      <c r="BM198" s="89" t="s">
        <v>194</v>
      </c>
    </row>
    <row r="199" spans="2:47" s="10" customFormat="1" ht="16.5" customHeight="1">
      <c r="B199" s="24"/>
      <c r="D199" s="140" t="s">
        <v>158</v>
      </c>
      <c r="F199" s="141" t="s">
        <v>468</v>
      </c>
      <c r="L199" s="24"/>
      <c r="M199" s="50"/>
      <c r="T199" s="51"/>
      <c r="AT199" s="10" t="s">
        <v>158</v>
      </c>
      <c r="AU199" s="10" t="s">
        <v>80</v>
      </c>
    </row>
    <row r="200" spans="2:47" s="10" customFormat="1" ht="30.75" customHeight="1">
      <c r="B200" s="24"/>
      <c r="D200" s="151" t="s">
        <v>348</v>
      </c>
      <c r="F200" s="152" t="s">
        <v>469</v>
      </c>
      <c r="L200" s="24"/>
      <c r="M200" s="50"/>
      <c r="T200" s="51"/>
      <c r="AT200" s="10" t="s">
        <v>348</v>
      </c>
      <c r="AU200" s="10" t="s">
        <v>80</v>
      </c>
    </row>
    <row r="201" spans="2:65" s="10" customFormat="1" ht="15.75" customHeight="1">
      <c r="B201" s="24"/>
      <c r="C201" s="129" t="s">
        <v>169</v>
      </c>
      <c r="D201" s="129" t="s">
        <v>153</v>
      </c>
      <c r="E201" s="130" t="s">
        <v>470</v>
      </c>
      <c r="F201" s="131" t="s">
        <v>471</v>
      </c>
      <c r="G201" s="132" t="s">
        <v>156</v>
      </c>
      <c r="H201" s="133">
        <v>118</v>
      </c>
      <c r="I201" s="156"/>
      <c r="J201" s="134">
        <f>ROUND($I$201*$H$201,2)</f>
        <v>0</v>
      </c>
      <c r="K201" s="131"/>
      <c r="L201" s="24"/>
      <c r="M201" s="135"/>
      <c r="N201" s="136" t="s">
        <v>43</v>
      </c>
      <c r="Q201" s="137">
        <v>0</v>
      </c>
      <c r="R201" s="137">
        <f>$Q$201*$H$201</f>
        <v>0</v>
      </c>
      <c r="S201" s="137">
        <v>0.0025</v>
      </c>
      <c r="T201" s="138">
        <f>$S$201*$H$201</f>
        <v>0.295</v>
      </c>
      <c r="AR201" s="89" t="s">
        <v>157</v>
      </c>
      <c r="AT201" s="89" t="s">
        <v>153</v>
      </c>
      <c r="AU201" s="89" t="s">
        <v>80</v>
      </c>
      <c r="AY201" s="10" t="s">
        <v>149</v>
      </c>
      <c r="BE201" s="139">
        <f>IF($N$201="základní",$J$201,0)</f>
        <v>0</v>
      </c>
      <c r="BF201" s="139">
        <f>IF($N$201="snížená",$J$201,0)</f>
        <v>0</v>
      </c>
      <c r="BG201" s="139">
        <f>IF($N$201="zákl. přenesená",$J$201,0)</f>
        <v>0</v>
      </c>
      <c r="BH201" s="139">
        <f>IF($N$201="sníž. přenesená",$J$201,0)</f>
        <v>0</v>
      </c>
      <c r="BI201" s="139">
        <f>IF($N$201="nulová",$J$201,0)</f>
        <v>0</v>
      </c>
      <c r="BJ201" s="89" t="s">
        <v>22</v>
      </c>
      <c r="BK201" s="139">
        <f>ROUND($I$201*$H$201,2)</f>
        <v>0</v>
      </c>
      <c r="BL201" s="89" t="s">
        <v>157</v>
      </c>
      <c r="BM201" s="89" t="s">
        <v>175</v>
      </c>
    </row>
    <row r="202" spans="2:47" s="10" customFormat="1" ht="16.5" customHeight="1">
      <c r="B202" s="24"/>
      <c r="D202" s="140" t="s">
        <v>158</v>
      </c>
      <c r="F202" s="141" t="s">
        <v>472</v>
      </c>
      <c r="L202" s="24"/>
      <c r="M202" s="50"/>
      <c r="T202" s="51"/>
      <c r="AT202" s="10" t="s">
        <v>158</v>
      </c>
      <c r="AU202" s="10" t="s">
        <v>80</v>
      </c>
    </row>
    <row r="203" spans="2:65" s="10" customFormat="1" ht="15.75" customHeight="1">
      <c r="B203" s="24"/>
      <c r="C203" s="129" t="s">
        <v>296</v>
      </c>
      <c r="D203" s="129" t="s">
        <v>153</v>
      </c>
      <c r="E203" s="130" t="s">
        <v>473</v>
      </c>
      <c r="F203" s="131" t="s">
        <v>474</v>
      </c>
      <c r="G203" s="132" t="s">
        <v>156</v>
      </c>
      <c r="H203" s="133">
        <v>118</v>
      </c>
      <c r="I203" s="156"/>
      <c r="J203" s="134">
        <f>ROUND($I$203*$H$203,2)</f>
        <v>0</v>
      </c>
      <c r="K203" s="131"/>
      <c r="L203" s="24"/>
      <c r="M203" s="135"/>
      <c r="N203" s="136" t="s">
        <v>43</v>
      </c>
      <c r="Q203" s="137">
        <v>0.00027</v>
      </c>
      <c r="R203" s="137">
        <f>$Q$203*$H$203</f>
        <v>0.03186</v>
      </c>
      <c r="S203" s="137">
        <v>0</v>
      </c>
      <c r="T203" s="138">
        <f>$S$203*$H$203</f>
        <v>0</v>
      </c>
      <c r="AR203" s="89" t="s">
        <v>157</v>
      </c>
      <c r="AT203" s="89" t="s">
        <v>153</v>
      </c>
      <c r="AU203" s="89" t="s">
        <v>80</v>
      </c>
      <c r="AY203" s="10" t="s">
        <v>149</v>
      </c>
      <c r="BE203" s="139">
        <f>IF($N$203="základní",$J$203,0)</f>
        <v>0</v>
      </c>
      <c r="BF203" s="139">
        <f>IF($N$203="snížená",$J$203,0)</f>
        <v>0</v>
      </c>
      <c r="BG203" s="139">
        <f>IF($N$203="zákl. přenesená",$J$203,0)</f>
        <v>0</v>
      </c>
      <c r="BH203" s="139">
        <f>IF($N$203="sníž. přenesená",$J$203,0)</f>
        <v>0</v>
      </c>
      <c r="BI203" s="139">
        <f>IF($N$203="nulová",$J$203,0)</f>
        <v>0</v>
      </c>
      <c r="BJ203" s="89" t="s">
        <v>22</v>
      </c>
      <c r="BK203" s="139">
        <f>ROUND($I$203*$H$203,2)</f>
        <v>0</v>
      </c>
      <c r="BL203" s="89" t="s">
        <v>157</v>
      </c>
      <c r="BM203" s="89" t="s">
        <v>179</v>
      </c>
    </row>
    <row r="204" spans="2:47" s="10" customFormat="1" ht="16.5" customHeight="1">
      <c r="B204" s="24"/>
      <c r="D204" s="140" t="s">
        <v>158</v>
      </c>
      <c r="F204" s="141" t="s">
        <v>475</v>
      </c>
      <c r="L204" s="24"/>
      <c r="M204" s="50"/>
      <c r="T204" s="51"/>
      <c r="AT204" s="10" t="s">
        <v>158</v>
      </c>
      <c r="AU204" s="10" t="s">
        <v>80</v>
      </c>
    </row>
    <row r="205" spans="2:65" s="10" customFormat="1" ht="39" customHeight="1">
      <c r="B205" s="24"/>
      <c r="C205" s="129" t="s">
        <v>316</v>
      </c>
      <c r="D205" s="129" t="s">
        <v>153</v>
      </c>
      <c r="E205" s="130" t="s">
        <v>476</v>
      </c>
      <c r="F205" s="131" t="s">
        <v>477</v>
      </c>
      <c r="G205" s="132" t="s">
        <v>156</v>
      </c>
      <c r="H205" s="133">
        <v>118</v>
      </c>
      <c r="I205" s="156"/>
      <c r="J205" s="134">
        <f>ROUND($I$205*$H$205,2)</f>
        <v>0</v>
      </c>
      <c r="K205" s="131"/>
      <c r="L205" s="24"/>
      <c r="M205" s="135"/>
      <c r="N205" s="136" t="s">
        <v>43</v>
      </c>
      <c r="Q205" s="137">
        <v>0</v>
      </c>
      <c r="R205" s="137">
        <f>$Q$205*$H$205</f>
        <v>0</v>
      </c>
      <c r="S205" s="137">
        <v>0</v>
      </c>
      <c r="T205" s="138">
        <f>$S$205*$H$205</f>
        <v>0</v>
      </c>
      <c r="AR205" s="89" t="s">
        <v>157</v>
      </c>
      <c r="AT205" s="89" t="s">
        <v>153</v>
      </c>
      <c r="AU205" s="89" t="s">
        <v>80</v>
      </c>
      <c r="AY205" s="10" t="s">
        <v>149</v>
      </c>
      <c r="BE205" s="139">
        <f>IF($N$205="základní",$J$205,0)</f>
        <v>0</v>
      </c>
      <c r="BF205" s="139">
        <f>IF($N$205="snížená",$J$205,0)</f>
        <v>0</v>
      </c>
      <c r="BG205" s="139">
        <f>IF($N$205="zákl. přenesená",$J$205,0)</f>
        <v>0</v>
      </c>
      <c r="BH205" s="139">
        <f>IF($N$205="sníž. přenesená",$J$205,0)</f>
        <v>0</v>
      </c>
      <c r="BI205" s="139">
        <f>IF($N$205="nulová",$J$205,0)</f>
        <v>0</v>
      </c>
      <c r="BJ205" s="89" t="s">
        <v>22</v>
      </c>
      <c r="BK205" s="139">
        <f>ROUND($I$205*$H$205,2)</f>
        <v>0</v>
      </c>
      <c r="BL205" s="89" t="s">
        <v>157</v>
      </c>
      <c r="BM205" s="89" t="s">
        <v>183</v>
      </c>
    </row>
    <row r="206" spans="2:47" s="10" customFormat="1" ht="62.25" customHeight="1">
      <c r="B206" s="24"/>
      <c r="D206" s="140" t="s">
        <v>158</v>
      </c>
      <c r="F206" s="141" t="s">
        <v>478</v>
      </c>
      <c r="L206" s="24"/>
      <c r="M206" s="50"/>
      <c r="T206" s="51"/>
      <c r="AT206" s="10" t="s">
        <v>158</v>
      </c>
      <c r="AU206" s="10" t="s">
        <v>80</v>
      </c>
    </row>
    <row r="207" spans="2:65" s="10" customFormat="1" ht="15.75" customHeight="1">
      <c r="B207" s="24"/>
      <c r="C207" s="129" t="s">
        <v>301</v>
      </c>
      <c r="D207" s="129" t="s">
        <v>153</v>
      </c>
      <c r="E207" s="130" t="s">
        <v>479</v>
      </c>
      <c r="F207" s="131" t="s">
        <v>480</v>
      </c>
      <c r="G207" s="132" t="s">
        <v>291</v>
      </c>
      <c r="H207" s="133">
        <v>40</v>
      </c>
      <c r="I207" s="156"/>
      <c r="J207" s="134">
        <f>ROUND($I$207*$H$207,2)</f>
        <v>0</v>
      </c>
      <c r="K207" s="131"/>
      <c r="L207" s="24"/>
      <c r="M207" s="135"/>
      <c r="N207" s="136" t="s">
        <v>43</v>
      </c>
      <c r="Q207" s="137">
        <v>0</v>
      </c>
      <c r="R207" s="137">
        <f>$Q$207*$H$207</f>
        <v>0</v>
      </c>
      <c r="S207" s="137">
        <v>0</v>
      </c>
      <c r="T207" s="138">
        <f>$S$207*$H$207</f>
        <v>0</v>
      </c>
      <c r="AR207" s="89" t="s">
        <v>157</v>
      </c>
      <c r="AT207" s="89" t="s">
        <v>153</v>
      </c>
      <c r="AU207" s="89" t="s">
        <v>80</v>
      </c>
      <c r="AY207" s="10" t="s">
        <v>149</v>
      </c>
      <c r="BE207" s="139">
        <f>IF($N$207="základní",$J$207,0)</f>
        <v>0</v>
      </c>
      <c r="BF207" s="139">
        <f>IF($N$207="snížená",$J$207,0)</f>
        <v>0</v>
      </c>
      <c r="BG207" s="139">
        <f>IF($N$207="zákl. přenesená",$J$207,0)</f>
        <v>0</v>
      </c>
      <c r="BH207" s="139">
        <f>IF($N$207="sníž. přenesená",$J$207,0)</f>
        <v>0</v>
      </c>
      <c r="BI207" s="139">
        <f>IF($N$207="nulová",$J$207,0)</f>
        <v>0</v>
      </c>
      <c r="BJ207" s="89" t="s">
        <v>22</v>
      </c>
      <c r="BK207" s="139">
        <f>ROUND($I$207*$H$207,2)</f>
        <v>0</v>
      </c>
      <c r="BL207" s="89" t="s">
        <v>157</v>
      </c>
      <c r="BM207" s="89" t="s">
        <v>189</v>
      </c>
    </row>
    <row r="208" spans="2:47" s="10" customFormat="1" ht="16.5" customHeight="1">
      <c r="B208" s="24"/>
      <c r="D208" s="140" t="s">
        <v>158</v>
      </c>
      <c r="F208" s="141" t="s">
        <v>481</v>
      </c>
      <c r="L208" s="24"/>
      <c r="M208" s="50"/>
      <c r="T208" s="51"/>
      <c r="AT208" s="10" t="s">
        <v>158</v>
      </c>
      <c r="AU208" s="10" t="s">
        <v>80</v>
      </c>
    </row>
    <row r="209" spans="2:65" s="10" customFormat="1" ht="15.75" customHeight="1">
      <c r="B209" s="24"/>
      <c r="C209" s="129" t="s">
        <v>194</v>
      </c>
      <c r="D209" s="129" t="s">
        <v>153</v>
      </c>
      <c r="E209" s="130" t="s">
        <v>482</v>
      </c>
      <c r="F209" s="131" t="s">
        <v>483</v>
      </c>
      <c r="G209" s="132" t="s">
        <v>291</v>
      </c>
      <c r="H209" s="133">
        <v>61</v>
      </c>
      <c r="I209" s="156"/>
      <c r="J209" s="134">
        <f>ROUND($I$209*$H$209,2)</f>
        <v>0</v>
      </c>
      <c r="K209" s="131"/>
      <c r="L209" s="24"/>
      <c r="M209" s="135"/>
      <c r="N209" s="136" t="s">
        <v>43</v>
      </c>
      <c r="Q209" s="137">
        <v>0</v>
      </c>
      <c r="R209" s="137">
        <f>$Q$209*$H$209</f>
        <v>0</v>
      </c>
      <c r="S209" s="137">
        <v>0</v>
      </c>
      <c r="T209" s="138">
        <f>$S$209*$H$209</f>
        <v>0</v>
      </c>
      <c r="AR209" s="89" t="s">
        <v>157</v>
      </c>
      <c r="AT209" s="89" t="s">
        <v>153</v>
      </c>
      <c r="AU209" s="89" t="s">
        <v>80</v>
      </c>
      <c r="AY209" s="10" t="s">
        <v>149</v>
      </c>
      <c r="BE209" s="139">
        <f>IF($N$209="základní",$J$209,0)</f>
        <v>0</v>
      </c>
      <c r="BF209" s="139">
        <f>IF($N$209="snížená",$J$209,0)</f>
        <v>0</v>
      </c>
      <c r="BG209" s="139">
        <f>IF($N$209="zákl. přenesená",$J$209,0)</f>
        <v>0</v>
      </c>
      <c r="BH209" s="139">
        <f>IF($N$209="sníž. přenesená",$J$209,0)</f>
        <v>0</v>
      </c>
      <c r="BI209" s="139">
        <f>IF($N$209="nulová",$J$209,0)</f>
        <v>0</v>
      </c>
      <c r="BJ209" s="89" t="s">
        <v>22</v>
      </c>
      <c r="BK209" s="139">
        <f>ROUND($I$209*$H$209,2)</f>
        <v>0</v>
      </c>
      <c r="BL209" s="89" t="s">
        <v>157</v>
      </c>
      <c r="BM209" s="89" t="s">
        <v>241</v>
      </c>
    </row>
    <row r="210" spans="2:47" s="10" customFormat="1" ht="16.5" customHeight="1">
      <c r="B210" s="24"/>
      <c r="D210" s="140" t="s">
        <v>158</v>
      </c>
      <c r="F210" s="141" t="s">
        <v>484</v>
      </c>
      <c r="L210" s="24"/>
      <c r="M210" s="50"/>
      <c r="T210" s="51"/>
      <c r="AT210" s="10" t="s">
        <v>158</v>
      </c>
      <c r="AU210" s="10" t="s">
        <v>80</v>
      </c>
    </row>
    <row r="211" spans="2:65" s="10" customFormat="1" ht="27" customHeight="1">
      <c r="B211" s="24"/>
      <c r="C211" s="129" t="s">
        <v>175</v>
      </c>
      <c r="D211" s="129" t="s">
        <v>153</v>
      </c>
      <c r="E211" s="130" t="s">
        <v>485</v>
      </c>
      <c r="F211" s="131" t="s">
        <v>486</v>
      </c>
      <c r="G211" s="132" t="s">
        <v>205</v>
      </c>
      <c r="H211" s="133">
        <v>25</v>
      </c>
      <c r="I211" s="156"/>
      <c r="J211" s="134">
        <f>ROUND($I$211*$H$211,2)</f>
        <v>0</v>
      </c>
      <c r="K211" s="131"/>
      <c r="L211" s="24"/>
      <c r="M211" s="135"/>
      <c r="N211" s="136" t="s">
        <v>43</v>
      </c>
      <c r="Q211" s="137">
        <v>0</v>
      </c>
      <c r="R211" s="137">
        <f>$Q$211*$H$211</f>
        <v>0</v>
      </c>
      <c r="S211" s="137">
        <v>0</v>
      </c>
      <c r="T211" s="138">
        <f>$S$211*$H$211</f>
        <v>0</v>
      </c>
      <c r="AR211" s="89" t="s">
        <v>157</v>
      </c>
      <c r="AT211" s="89" t="s">
        <v>153</v>
      </c>
      <c r="AU211" s="89" t="s">
        <v>80</v>
      </c>
      <c r="AY211" s="10" t="s">
        <v>149</v>
      </c>
      <c r="BE211" s="139">
        <f>IF($N$211="základní",$J$211,0)</f>
        <v>0</v>
      </c>
      <c r="BF211" s="139">
        <f>IF($N$211="snížená",$J$211,0)</f>
        <v>0</v>
      </c>
      <c r="BG211" s="139">
        <f>IF($N$211="zákl. přenesená",$J$211,0)</f>
        <v>0</v>
      </c>
      <c r="BH211" s="139">
        <f>IF($N$211="sníž. přenesená",$J$211,0)</f>
        <v>0</v>
      </c>
      <c r="BI211" s="139">
        <f>IF($N$211="nulová",$J$211,0)</f>
        <v>0</v>
      </c>
      <c r="BJ211" s="89" t="s">
        <v>22</v>
      </c>
      <c r="BK211" s="139">
        <f>ROUND($I$211*$H$211,2)</f>
        <v>0</v>
      </c>
      <c r="BL211" s="89" t="s">
        <v>157</v>
      </c>
      <c r="BM211" s="89" t="s">
        <v>504</v>
      </c>
    </row>
    <row r="212" spans="2:47" s="10" customFormat="1" ht="27" customHeight="1">
      <c r="B212" s="24"/>
      <c r="D212" s="140" t="s">
        <v>158</v>
      </c>
      <c r="F212" s="141" t="s">
        <v>486</v>
      </c>
      <c r="L212" s="24"/>
      <c r="M212" s="50"/>
      <c r="T212" s="51"/>
      <c r="AT212" s="10" t="s">
        <v>158</v>
      </c>
      <c r="AU212" s="10" t="s">
        <v>80</v>
      </c>
    </row>
    <row r="213" spans="2:65" s="10" customFormat="1" ht="15.75" customHeight="1">
      <c r="B213" s="24"/>
      <c r="C213" s="129" t="s">
        <v>179</v>
      </c>
      <c r="D213" s="129" t="s">
        <v>153</v>
      </c>
      <c r="E213" s="130" t="s">
        <v>487</v>
      </c>
      <c r="F213" s="131" t="s">
        <v>488</v>
      </c>
      <c r="G213" s="132" t="s">
        <v>291</v>
      </c>
      <c r="H213" s="133">
        <v>61</v>
      </c>
      <c r="I213" s="156"/>
      <c r="J213" s="134">
        <f>ROUND($I$213*$H$213,2)</f>
        <v>0</v>
      </c>
      <c r="K213" s="131"/>
      <c r="L213" s="24"/>
      <c r="M213" s="135"/>
      <c r="N213" s="136" t="s">
        <v>43</v>
      </c>
      <c r="Q213" s="137">
        <v>2E-05</v>
      </c>
      <c r="R213" s="137">
        <f>$Q$213*$H$213</f>
        <v>0.0012200000000000002</v>
      </c>
      <c r="S213" s="137">
        <v>0</v>
      </c>
      <c r="T213" s="138">
        <f>$S$213*$H$213</f>
        <v>0</v>
      </c>
      <c r="AR213" s="89" t="s">
        <v>157</v>
      </c>
      <c r="AT213" s="89" t="s">
        <v>153</v>
      </c>
      <c r="AU213" s="89" t="s">
        <v>80</v>
      </c>
      <c r="AY213" s="10" t="s">
        <v>149</v>
      </c>
      <c r="BE213" s="139">
        <f>IF($N$213="základní",$J$213,0)</f>
        <v>0</v>
      </c>
      <c r="BF213" s="139">
        <f>IF($N$213="snížená",$J$213,0)</f>
        <v>0</v>
      </c>
      <c r="BG213" s="139">
        <f>IF($N$213="zákl. přenesená",$J$213,0)</f>
        <v>0</v>
      </c>
      <c r="BH213" s="139">
        <f>IF($N$213="sníž. přenesená",$J$213,0)</f>
        <v>0</v>
      </c>
      <c r="BI213" s="139">
        <f>IF($N$213="nulová",$J$213,0)</f>
        <v>0</v>
      </c>
      <c r="BJ213" s="89" t="s">
        <v>22</v>
      </c>
      <c r="BK213" s="139">
        <f>ROUND($I$213*$H$213,2)</f>
        <v>0</v>
      </c>
      <c r="BL213" s="89" t="s">
        <v>157</v>
      </c>
      <c r="BM213" s="89" t="s">
        <v>252</v>
      </c>
    </row>
    <row r="214" spans="2:47" s="10" customFormat="1" ht="16.5" customHeight="1">
      <c r="B214" s="24"/>
      <c r="D214" s="140" t="s">
        <v>158</v>
      </c>
      <c r="F214" s="141" t="s">
        <v>489</v>
      </c>
      <c r="L214" s="24"/>
      <c r="M214" s="50"/>
      <c r="T214" s="51"/>
      <c r="AT214" s="10" t="s">
        <v>158</v>
      </c>
      <c r="AU214" s="10" t="s">
        <v>80</v>
      </c>
    </row>
    <row r="215" spans="2:65" s="10" customFormat="1" ht="15.75" customHeight="1">
      <c r="B215" s="24"/>
      <c r="C215" s="129" t="s">
        <v>183</v>
      </c>
      <c r="D215" s="129" t="s">
        <v>153</v>
      </c>
      <c r="E215" s="130" t="s">
        <v>170</v>
      </c>
      <c r="F215" s="131" t="s">
        <v>171</v>
      </c>
      <c r="G215" s="132" t="s">
        <v>156</v>
      </c>
      <c r="H215" s="133">
        <v>118</v>
      </c>
      <c r="I215" s="156"/>
      <c r="J215" s="134">
        <f>ROUND($I$215*$H$215,2)</f>
        <v>0</v>
      </c>
      <c r="K215" s="131"/>
      <c r="L215" s="24"/>
      <c r="M215" s="135"/>
      <c r="N215" s="136" t="s">
        <v>43</v>
      </c>
      <c r="Q215" s="137">
        <v>4E-05</v>
      </c>
      <c r="R215" s="137">
        <f>$Q$215*$H$215</f>
        <v>0.00472</v>
      </c>
      <c r="S215" s="137">
        <v>0</v>
      </c>
      <c r="T215" s="138">
        <f>$S$215*$H$215</f>
        <v>0</v>
      </c>
      <c r="AR215" s="89" t="s">
        <v>157</v>
      </c>
      <c r="AT215" s="89" t="s">
        <v>153</v>
      </c>
      <c r="AU215" s="89" t="s">
        <v>80</v>
      </c>
      <c r="AY215" s="10" t="s">
        <v>149</v>
      </c>
      <c r="BE215" s="139">
        <f>IF($N$215="základní",$J$215,0)</f>
        <v>0</v>
      </c>
      <c r="BF215" s="139">
        <f>IF($N$215="snížená",$J$215,0)</f>
        <v>0</v>
      </c>
      <c r="BG215" s="139">
        <f>IF($N$215="zákl. přenesená",$J$215,0)</f>
        <v>0</v>
      </c>
      <c r="BH215" s="139">
        <f>IF($N$215="sníž. přenesená",$J$215,0)</f>
        <v>0</v>
      </c>
      <c r="BI215" s="139">
        <f>IF($N$215="nulová",$J$215,0)</f>
        <v>0</v>
      </c>
      <c r="BJ215" s="89" t="s">
        <v>22</v>
      </c>
      <c r="BK215" s="139">
        <f>ROUND($I$215*$H$215,2)</f>
        <v>0</v>
      </c>
      <c r="BL215" s="89" t="s">
        <v>157</v>
      </c>
      <c r="BM215" s="89" t="s">
        <v>522</v>
      </c>
    </row>
    <row r="216" spans="2:47" s="10" customFormat="1" ht="38.25" customHeight="1">
      <c r="B216" s="24"/>
      <c r="D216" s="140" t="s">
        <v>158</v>
      </c>
      <c r="F216" s="141" t="s">
        <v>712</v>
      </c>
      <c r="L216" s="24"/>
      <c r="M216" s="50"/>
      <c r="T216" s="51"/>
      <c r="AT216" s="10" t="s">
        <v>158</v>
      </c>
      <c r="AU216" s="10" t="s">
        <v>80</v>
      </c>
    </row>
    <row r="217" spans="2:47" s="10" customFormat="1" ht="84.75" customHeight="1">
      <c r="B217" s="24"/>
      <c r="D217" s="151" t="s">
        <v>348</v>
      </c>
      <c r="F217" s="152" t="s">
        <v>713</v>
      </c>
      <c r="L217" s="24"/>
      <c r="M217" s="50"/>
      <c r="T217" s="51"/>
      <c r="AT217" s="10" t="s">
        <v>348</v>
      </c>
      <c r="AU217" s="10" t="s">
        <v>80</v>
      </c>
    </row>
    <row r="218" spans="2:65" s="10" customFormat="1" ht="15.75" customHeight="1">
      <c r="B218" s="24"/>
      <c r="C218" s="129" t="s">
        <v>189</v>
      </c>
      <c r="D218" s="129" t="s">
        <v>153</v>
      </c>
      <c r="E218" s="130" t="s">
        <v>494</v>
      </c>
      <c r="F218" s="131" t="s">
        <v>495</v>
      </c>
      <c r="G218" s="132" t="s">
        <v>156</v>
      </c>
      <c r="H218" s="133">
        <v>118</v>
      </c>
      <c r="I218" s="156"/>
      <c r="J218" s="134">
        <f>ROUND($I$218*$H$218,2)</f>
        <v>0</v>
      </c>
      <c r="K218" s="131"/>
      <c r="L218" s="24"/>
      <c r="M218" s="135"/>
      <c r="N218" s="136" t="s">
        <v>43</v>
      </c>
      <c r="Q218" s="137">
        <v>0</v>
      </c>
      <c r="R218" s="137">
        <f>$Q$218*$H$218</f>
        <v>0</v>
      </c>
      <c r="S218" s="137">
        <v>0</v>
      </c>
      <c r="T218" s="138">
        <f>$S$218*$H$218</f>
        <v>0</v>
      </c>
      <c r="AR218" s="89" t="s">
        <v>157</v>
      </c>
      <c r="AT218" s="89" t="s">
        <v>153</v>
      </c>
      <c r="AU218" s="89" t="s">
        <v>80</v>
      </c>
      <c r="AY218" s="10" t="s">
        <v>149</v>
      </c>
      <c r="BE218" s="139">
        <f>IF($N$218="základní",$J$218,0)</f>
        <v>0</v>
      </c>
      <c r="BF218" s="139">
        <f>IF($N$218="snížená",$J$218,0)</f>
        <v>0</v>
      </c>
      <c r="BG218" s="139">
        <f>IF($N$218="zákl. přenesená",$J$218,0)</f>
        <v>0</v>
      </c>
      <c r="BH218" s="139">
        <f>IF($N$218="sníž. přenesená",$J$218,0)</f>
        <v>0</v>
      </c>
      <c r="BI218" s="139">
        <f>IF($N$218="nulová",$J$218,0)</f>
        <v>0</v>
      </c>
      <c r="BJ218" s="89" t="s">
        <v>22</v>
      </c>
      <c r="BK218" s="139">
        <f>ROUND($I$218*$H$218,2)</f>
        <v>0</v>
      </c>
      <c r="BL218" s="89" t="s">
        <v>157</v>
      </c>
      <c r="BM218" s="89" t="s">
        <v>526</v>
      </c>
    </row>
    <row r="219" spans="2:47" s="10" customFormat="1" ht="16.5" customHeight="1">
      <c r="B219" s="24"/>
      <c r="D219" s="140" t="s">
        <v>158</v>
      </c>
      <c r="F219" s="141" t="s">
        <v>496</v>
      </c>
      <c r="L219" s="24"/>
      <c r="M219" s="50"/>
      <c r="T219" s="51"/>
      <c r="AT219" s="10" t="s">
        <v>158</v>
      </c>
      <c r="AU219" s="10" t="s">
        <v>80</v>
      </c>
    </row>
    <row r="220" spans="2:65" s="10" customFormat="1" ht="15.75" customHeight="1">
      <c r="B220" s="24"/>
      <c r="C220" s="129" t="s">
        <v>186</v>
      </c>
      <c r="D220" s="129" t="s">
        <v>153</v>
      </c>
      <c r="E220" s="130" t="s">
        <v>497</v>
      </c>
      <c r="F220" s="131" t="s">
        <v>498</v>
      </c>
      <c r="G220" s="132" t="s">
        <v>499</v>
      </c>
      <c r="H220" s="158"/>
      <c r="I220" s="156"/>
      <c r="J220" s="134">
        <f>ROUND($I$220*$H$220,2)</f>
        <v>0</v>
      </c>
      <c r="K220" s="131"/>
      <c r="L220" s="24"/>
      <c r="M220" s="135"/>
      <c r="N220" s="136" t="s">
        <v>43</v>
      </c>
      <c r="Q220" s="137">
        <v>0</v>
      </c>
      <c r="R220" s="137">
        <f>$Q$220*$H$220</f>
        <v>0</v>
      </c>
      <c r="S220" s="137">
        <v>0</v>
      </c>
      <c r="T220" s="138">
        <f>$S$220*$H$220</f>
        <v>0</v>
      </c>
      <c r="AR220" s="89" t="s">
        <v>157</v>
      </c>
      <c r="AT220" s="89" t="s">
        <v>153</v>
      </c>
      <c r="AU220" s="89" t="s">
        <v>80</v>
      </c>
      <c r="AY220" s="10" t="s">
        <v>149</v>
      </c>
      <c r="BE220" s="139">
        <f>IF($N$220="základní",$J$220,0)</f>
        <v>0</v>
      </c>
      <c r="BF220" s="139">
        <f>IF($N$220="snížená",$J$220,0)</f>
        <v>0</v>
      </c>
      <c r="BG220" s="139">
        <f>IF($N$220="zákl. přenesená",$J$220,0)</f>
        <v>0</v>
      </c>
      <c r="BH220" s="139">
        <f>IF($N$220="sníž. přenesená",$J$220,0)</f>
        <v>0</v>
      </c>
      <c r="BI220" s="139">
        <f>IF($N$220="nulová",$J$220,0)</f>
        <v>0</v>
      </c>
      <c r="BJ220" s="89" t="s">
        <v>22</v>
      </c>
      <c r="BK220" s="139">
        <f>ROUND($I$220*$H$220,2)</f>
        <v>0</v>
      </c>
      <c r="BL220" s="89" t="s">
        <v>157</v>
      </c>
      <c r="BM220" s="89" t="s">
        <v>531</v>
      </c>
    </row>
    <row r="221" spans="2:47" s="10" customFormat="1" ht="27" customHeight="1">
      <c r="B221" s="24"/>
      <c r="D221" s="140" t="s">
        <v>158</v>
      </c>
      <c r="F221" s="141" t="s">
        <v>500</v>
      </c>
      <c r="L221" s="24"/>
      <c r="M221" s="50"/>
      <c r="T221" s="51"/>
      <c r="AT221" s="10" t="s">
        <v>158</v>
      </c>
      <c r="AU221" s="10" t="s">
        <v>80</v>
      </c>
    </row>
    <row r="222" spans="2:47" s="10" customFormat="1" ht="98.25" customHeight="1">
      <c r="B222" s="24"/>
      <c r="D222" s="151" t="s">
        <v>348</v>
      </c>
      <c r="F222" s="152" t="s">
        <v>501</v>
      </c>
      <c r="L222" s="24"/>
      <c r="M222" s="50"/>
      <c r="T222" s="51"/>
      <c r="AT222" s="10" t="s">
        <v>348</v>
      </c>
      <c r="AU222" s="10" t="s">
        <v>80</v>
      </c>
    </row>
    <row r="223" spans="2:63" s="119" customFormat="1" ht="30.75" customHeight="1">
      <c r="B223" s="118"/>
      <c r="D223" s="120" t="s">
        <v>71</v>
      </c>
      <c r="E223" s="127" t="s">
        <v>502</v>
      </c>
      <c r="F223" s="127" t="s">
        <v>503</v>
      </c>
      <c r="J223" s="128">
        <f>$BK$223</f>
        <v>0</v>
      </c>
      <c r="L223" s="118"/>
      <c r="M223" s="123"/>
      <c r="P223" s="124">
        <f>SUM($P$224:$P$247)</f>
        <v>0</v>
      </c>
      <c r="R223" s="124">
        <f>SUM($R$224:$R$247)</f>
        <v>0.09432000000000001</v>
      </c>
      <c r="T223" s="125">
        <f>SUM($T$224:$T$247)</f>
        <v>0.49052</v>
      </c>
      <c r="AR223" s="120" t="s">
        <v>22</v>
      </c>
      <c r="AT223" s="120" t="s">
        <v>71</v>
      </c>
      <c r="AU223" s="120" t="s">
        <v>22</v>
      </c>
      <c r="AY223" s="120" t="s">
        <v>149</v>
      </c>
      <c r="BK223" s="126">
        <f>SUM($BK$224:$BK$247)</f>
        <v>0</v>
      </c>
    </row>
    <row r="224" spans="2:65" s="10" customFormat="1" ht="15.75" customHeight="1">
      <c r="B224" s="24"/>
      <c r="C224" s="129" t="s">
        <v>332</v>
      </c>
      <c r="D224" s="129" t="s">
        <v>153</v>
      </c>
      <c r="E224" s="130" t="s">
        <v>505</v>
      </c>
      <c r="F224" s="131" t="s">
        <v>506</v>
      </c>
      <c r="G224" s="132" t="s">
        <v>156</v>
      </c>
      <c r="H224" s="133">
        <v>6</v>
      </c>
      <c r="I224" s="156"/>
      <c r="J224" s="134">
        <f>ROUND($I$224*$H$224,2)</f>
        <v>0</v>
      </c>
      <c r="K224" s="131"/>
      <c r="L224" s="24"/>
      <c r="M224" s="135"/>
      <c r="N224" s="136" t="s">
        <v>43</v>
      </c>
      <c r="Q224" s="137">
        <v>0</v>
      </c>
      <c r="R224" s="137">
        <f>$Q$224*$H$224</f>
        <v>0</v>
      </c>
      <c r="S224" s="137">
        <v>0.0815</v>
      </c>
      <c r="T224" s="138">
        <f>$S$224*$H$224</f>
        <v>0.489</v>
      </c>
      <c r="AR224" s="89" t="s">
        <v>157</v>
      </c>
      <c r="AT224" s="89" t="s">
        <v>153</v>
      </c>
      <c r="AU224" s="89" t="s">
        <v>80</v>
      </c>
      <c r="AY224" s="10" t="s">
        <v>149</v>
      </c>
      <c r="BE224" s="139">
        <f>IF($N$224="základní",$J$224,0)</f>
        <v>0</v>
      </c>
      <c r="BF224" s="139">
        <f>IF($N$224="snížená",$J$224,0)</f>
        <v>0</v>
      </c>
      <c r="BG224" s="139">
        <f>IF($N$224="zákl. přenesená",$J$224,0)</f>
        <v>0</v>
      </c>
      <c r="BH224" s="139">
        <f>IF($N$224="sníž. přenesená",$J$224,0)</f>
        <v>0</v>
      </c>
      <c r="BI224" s="139">
        <f>IF($N$224="nulová",$J$224,0)</f>
        <v>0</v>
      </c>
      <c r="BJ224" s="89" t="s">
        <v>22</v>
      </c>
      <c r="BK224" s="139">
        <f>ROUND($I$224*$H$224,2)</f>
        <v>0</v>
      </c>
      <c r="BL224" s="89" t="s">
        <v>157</v>
      </c>
      <c r="BM224" s="89" t="s">
        <v>535</v>
      </c>
    </row>
    <row r="225" spans="2:47" s="10" customFormat="1" ht="16.5" customHeight="1">
      <c r="B225" s="24"/>
      <c r="D225" s="140" t="s">
        <v>158</v>
      </c>
      <c r="F225" s="141" t="s">
        <v>507</v>
      </c>
      <c r="L225" s="24"/>
      <c r="M225" s="50"/>
      <c r="T225" s="51"/>
      <c r="AT225" s="10" t="s">
        <v>158</v>
      </c>
      <c r="AU225" s="10" t="s">
        <v>80</v>
      </c>
    </row>
    <row r="226" spans="2:65" s="10" customFormat="1" ht="15.75" customHeight="1">
      <c r="B226" s="24"/>
      <c r="C226" s="129" t="s">
        <v>241</v>
      </c>
      <c r="D226" s="129" t="s">
        <v>153</v>
      </c>
      <c r="E226" s="130" t="s">
        <v>508</v>
      </c>
      <c r="F226" s="131" t="s">
        <v>509</v>
      </c>
      <c r="G226" s="132" t="s">
        <v>156</v>
      </c>
      <c r="H226" s="133">
        <v>6</v>
      </c>
      <c r="I226" s="156"/>
      <c r="J226" s="134">
        <f>ROUND($I$226*$H$226,2)</f>
        <v>0</v>
      </c>
      <c r="K226" s="131"/>
      <c r="L226" s="24"/>
      <c r="M226" s="135"/>
      <c r="N226" s="136" t="s">
        <v>43</v>
      </c>
      <c r="Q226" s="137">
        <v>0.0031</v>
      </c>
      <c r="R226" s="137">
        <f>$Q$226*$H$226</f>
        <v>0.0186</v>
      </c>
      <c r="S226" s="137">
        <v>0</v>
      </c>
      <c r="T226" s="138">
        <f>$S$226*$H$226</f>
        <v>0</v>
      </c>
      <c r="AR226" s="89" t="s">
        <v>157</v>
      </c>
      <c r="AT226" s="89" t="s">
        <v>153</v>
      </c>
      <c r="AU226" s="89" t="s">
        <v>80</v>
      </c>
      <c r="AY226" s="10" t="s">
        <v>149</v>
      </c>
      <c r="BE226" s="139">
        <f>IF($N$226="základní",$J$226,0)</f>
        <v>0</v>
      </c>
      <c r="BF226" s="139">
        <f>IF($N$226="snížená",$J$226,0)</f>
        <v>0</v>
      </c>
      <c r="BG226" s="139">
        <f>IF($N$226="zákl. přenesená",$J$226,0)</f>
        <v>0</v>
      </c>
      <c r="BH226" s="139">
        <f>IF($N$226="sníž. přenesená",$J$226,0)</f>
        <v>0</v>
      </c>
      <c r="BI226" s="139">
        <f>IF($N$226="nulová",$J$226,0)</f>
        <v>0</v>
      </c>
      <c r="BJ226" s="89" t="s">
        <v>22</v>
      </c>
      <c r="BK226" s="139">
        <f>ROUND($I$226*$H$226,2)</f>
        <v>0</v>
      </c>
      <c r="BL226" s="89" t="s">
        <v>157</v>
      </c>
      <c r="BM226" s="89" t="s">
        <v>539</v>
      </c>
    </row>
    <row r="227" spans="2:47" s="10" customFormat="1" ht="27" customHeight="1">
      <c r="B227" s="24"/>
      <c r="D227" s="140" t="s">
        <v>158</v>
      </c>
      <c r="F227" s="141" t="s">
        <v>510</v>
      </c>
      <c r="L227" s="24"/>
      <c r="M227" s="50"/>
      <c r="T227" s="51"/>
      <c r="AT227" s="10" t="s">
        <v>158</v>
      </c>
      <c r="AU227" s="10" t="s">
        <v>80</v>
      </c>
    </row>
    <row r="228" spans="2:65" s="10" customFormat="1" ht="15.75" customHeight="1">
      <c r="B228" s="24"/>
      <c r="C228" s="142" t="s">
        <v>504</v>
      </c>
      <c r="D228" s="142" t="s">
        <v>247</v>
      </c>
      <c r="E228" s="143" t="s">
        <v>512</v>
      </c>
      <c r="F228" s="144" t="s">
        <v>513</v>
      </c>
      <c r="G228" s="145" t="s">
        <v>156</v>
      </c>
      <c r="H228" s="146">
        <v>6</v>
      </c>
      <c r="I228" s="157"/>
      <c r="J228" s="147">
        <f>ROUND($I$228*$H$228,2)</f>
        <v>0</v>
      </c>
      <c r="K228" s="144"/>
      <c r="L228" s="148"/>
      <c r="M228" s="149"/>
      <c r="N228" s="150" t="s">
        <v>43</v>
      </c>
      <c r="Q228" s="137">
        <v>0.0118</v>
      </c>
      <c r="R228" s="137">
        <f>$Q$228*$H$228</f>
        <v>0.0708</v>
      </c>
      <c r="S228" s="137">
        <v>0</v>
      </c>
      <c r="T228" s="138">
        <f>$S$228*$H$228</f>
        <v>0</v>
      </c>
      <c r="AR228" s="89" t="s">
        <v>164</v>
      </c>
      <c r="AT228" s="89" t="s">
        <v>247</v>
      </c>
      <c r="AU228" s="89" t="s">
        <v>80</v>
      </c>
      <c r="AY228" s="10" t="s">
        <v>149</v>
      </c>
      <c r="BE228" s="139">
        <f>IF($N$228="základní",$J$228,0)</f>
        <v>0</v>
      </c>
      <c r="BF228" s="139">
        <f>IF($N$228="snížená",$J$228,0)</f>
        <v>0</v>
      </c>
      <c r="BG228" s="139">
        <f>IF($N$228="zákl. přenesená",$J$228,0)</f>
        <v>0</v>
      </c>
      <c r="BH228" s="139">
        <f>IF($N$228="sníž. přenesená",$J$228,0)</f>
        <v>0</v>
      </c>
      <c r="BI228" s="139">
        <f>IF($N$228="nulová",$J$228,0)</f>
        <v>0</v>
      </c>
      <c r="BJ228" s="89" t="s">
        <v>22</v>
      </c>
      <c r="BK228" s="139">
        <f>ROUND($I$228*$H$228,2)</f>
        <v>0</v>
      </c>
      <c r="BL228" s="89" t="s">
        <v>157</v>
      </c>
      <c r="BM228" s="89" t="s">
        <v>741</v>
      </c>
    </row>
    <row r="229" spans="2:47" s="10" customFormat="1" ht="27" customHeight="1">
      <c r="B229" s="24"/>
      <c r="D229" s="140" t="s">
        <v>158</v>
      </c>
      <c r="F229" s="141" t="s">
        <v>515</v>
      </c>
      <c r="L229" s="24"/>
      <c r="M229" s="50"/>
      <c r="T229" s="51"/>
      <c r="AT229" s="10" t="s">
        <v>158</v>
      </c>
      <c r="AU229" s="10" t="s">
        <v>80</v>
      </c>
    </row>
    <row r="230" spans="2:65" s="10" customFormat="1" ht="15.75" customHeight="1">
      <c r="B230" s="24"/>
      <c r="C230" s="129" t="s">
        <v>246</v>
      </c>
      <c r="D230" s="129" t="s">
        <v>153</v>
      </c>
      <c r="E230" s="130" t="s">
        <v>516</v>
      </c>
      <c r="F230" s="131" t="s">
        <v>517</v>
      </c>
      <c r="G230" s="132" t="s">
        <v>156</v>
      </c>
      <c r="H230" s="133">
        <v>6</v>
      </c>
      <c r="I230" s="156"/>
      <c r="J230" s="134">
        <f>ROUND($I$230*$H$230,2)</f>
        <v>0</v>
      </c>
      <c r="K230" s="131"/>
      <c r="L230" s="24"/>
      <c r="M230" s="135"/>
      <c r="N230" s="136" t="s">
        <v>43</v>
      </c>
      <c r="Q230" s="137">
        <v>0</v>
      </c>
      <c r="R230" s="137">
        <f>$Q$230*$H$230</f>
        <v>0</v>
      </c>
      <c r="S230" s="137">
        <v>0</v>
      </c>
      <c r="T230" s="138">
        <f>$S$230*$H$230</f>
        <v>0</v>
      </c>
      <c r="AR230" s="89" t="s">
        <v>157</v>
      </c>
      <c r="AT230" s="89" t="s">
        <v>153</v>
      </c>
      <c r="AU230" s="89" t="s">
        <v>80</v>
      </c>
      <c r="AY230" s="10" t="s">
        <v>149</v>
      </c>
      <c r="BE230" s="139">
        <f>IF($N$230="základní",$J$230,0)</f>
        <v>0</v>
      </c>
      <c r="BF230" s="139">
        <f>IF($N$230="snížená",$J$230,0)</f>
        <v>0</v>
      </c>
      <c r="BG230" s="139">
        <f>IF($N$230="zákl. přenesená",$J$230,0)</f>
        <v>0</v>
      </c>
      <c r="BH230" s="139">
        <f>IF($N$230="sníž. přenesená",$J$230,0)</f>
        <v>0</v>
      </c>
      <c r="BI230" s="139">
        <f>IF($N$230="nulová",$J$230,0)</f>
        <v>0</v>
      </c>
      <c r="BJ230" s="89" t="s">
        <v>22</v>
      </c>
      <c r="BK230" s="139">
        <f>ROUND($I$230*$H$230,2)</f>
        <v>0</v>
      </c>
      <c r="BL230" s="89" t="s">
        <v>157</v>
      </c>
      <c r="BM230" s="89" t="s">
        <v>547</v>
      </c>
    </row>
    <row r="231" spans="2:47" s="10" customFormat="1" ht="16.5" customHeight="1">
      <c r="B231" s="24"/>
      <c r="D231" s="140" t="s">
        <v>158</v>
      </c>
      <c r="F231" s="141" t="s">
        <v>518</v>
      </c>
      <c r="L231" s="24"/>
      <c r="M231" s="50"/>
      <c r="T231" s="51"/>
      <c r="AT231" s="10" t="s">
        <v>158</v>
      </c>
      <c r="AU231" s="10" t="s">
        <v>80</v>
      </c>
    </row>
    <row r="232" spans="2:65" s="10" customFormat="1" ht="15.75" customHeight="1">
      <c r="B232" s="24"/>
      <c r="C232" s="129" t="s">
        <v>252</v>
      </c>
      <c r="D232" s="129" t="s">
        <v>153</v>
      </c>
      <c r="E232" s="130" t="s">
        <v>519</v>
      </c>
      <c r="F232" s="131" t="s">
        <v>520</v>
      </c>
      <c r="G232" s="132" t="s">
        <v>156</v>
      </c>
      <c r="H232" s="133">
        <v>6</v>
      </c>
      <c r="I232" s="156"/>
      <c r="J232" s="134">
        <f>ROUND($I$232*$H$232,2)</f>
        <v>0</v>
      </c>
      <c r="K232" s="131"/>
      <c r="L232" s="24"/>
      <c r="M232" s="135"/>
      <c r="N232" s="136" t="s">
        <v>43</v>
      </c>
      <c r="Q232" s="137">
        <v>0</v>
      </c>
      <c r="R232" s="137">
        <f>$Q$232*$H$232</f>
        <v>0</v>
      </c>
      <c r="S232" s="137">
        <v>0</v>
      </c>
      <c r="T232" s="138">
        <f>$S$232*$H$232</f>
        <v>0</v>
      </c>
      <c r="AR232" s="89" t="s">
        <v>157</v>
      </c>
      <c r="AT232" s="89" t="s">
        <v>153</v>
      </c>
      <c r="AU232" s="89" t="s">
        <v>80</v>
      </c>
      <c r="AY232" s="10" t="s">
        <v>149</v>
      </c>
      <c r="BE232" s="139">
        <f>IF($N$232="základní",$J$232,0)</f>
        <v>0</v>
      </c>
      <c r="BF232" s="139">
        <f>IF($N$232="snížená",$J$232,0)</f>
        <v>0</v>
      </c>
      <c r="BG232" s="139">
        <f>IF($N$232="zákl. přenesená",$J$232,0)</f>
        <v>0</v>
      </c>
      <c r="BH232" s="139">
        <f>IF($N$232="sníž. přenesená",$J$232,0)</f>
        <v>0</v>
      </c>
      <c r="BI232" s="139">
        <f>IF($N$232="nulová",$J$232,0)</f>
        <v>0</v>
      </c>
      <c r="BJ232" s="89" t="s">
        <v>22</v>
      </c>
      <c r="BK232" s="139">
        <f>ROUND($I$232*$H$232,2)</f>
        <v>0</v>
      </c>
      <c r="BL232" s="89" t="s">
        <v>157</v>
      </c>
      <c r="BM232" s="89" t="s">
        <v>552</v>
      </c>
    </row>
    <row r="233" spans="2:47" s="10" customFormat="1" ht="16.5" customHeight="1">
      <c r="B233" s="24"/>
      <c r="D233" s="140" t="s">
        <v>158</v>
      </c>
      <c r="F233" s="141" t="s">
        <v>521</v>
      </c>
      <c r="L233" s="24"/>
      <c r="M233" s="50"/>
      <c r="T233" s="51"/>
      <c r="AT233" s="10" t="s">
        <v>158</v>
      </c>
      <c r="AU233" s="10" t="s">
        <v>80</v>
      </c>
    </row>
    <row r="234" spans="2:65" s="10" customFormat="1" ht="15.75" customHeight="1">
      <c r="B234" s="24"/>
      <c r="C234" s="129" t="s">
        <v>257</v>
      </c>
      <c r="D234" s="129" t="s">
        <v>153</v>
      </c>
      <c r="E234" s="130" t="s">
        <v>523</v>
      </c>
      <c r="F234" s="131" t="s">
        <v>524</v>
      </c>
      <c r="G234" s="132" t="s">
        <v>291</v>
      </c>
      <c r="H234" s="133">
        <v>8</v>
      </c>
      <c r="I234" s="156"/>
      <c r="J234" s="134">
        <f>ROUND($I$234*$H$234,2)</f>
        <v>0</v>
      </c>
      <c r="K234" s="131"/>
      <c r="L234" s="24"/>
      <c r="M234" s="135"/>
      <c r="N234" s="136" t="s">
        <v>43</v>
      </c>
      <c r="Q234" s="137">
        <v>0</v>
      </c>
      <c r="R234" s="137">
        <f>$Q$234*$H$234</f>
        <v>0</v>
      </c>
      <c r="S234" s="137">
        <v>0.00019</v>
      </c>
      <c r="T234" s="138">
        <f>$S$234*$H$234</f>
        <v>0.00152</v>
      </c>
      <c r="AR234" s="89" t="s">
        <v>157</v>
      </c>
      <c r="AT234" s="89" t="s">
        <v>153</v>
      </c>
      <c r="AU234" s="89" t="s">
        <v>80</v>
      </c>
      <c r="AY234" s="10" t="s">
        <v>149</v>
      </c>
      <c r="BE234" s="139">
        <f>IF($N$234="základní",$J$234,0)</f>
        <v>0</v>
      </c>
      <c r="BF234" s="139">
        <f>IF($N$234="snížená",$J$234,0)</f>
        <v>0</v>
      </c>
      <c r="BG234" s="139">
        <f>IF($N$234="zákl. přenesená",$J$234,0)</f>
        <v>0</v>
      </c>
      <c r="BH234" s="139">
        <f>IF($N$234="sníž. přenesená",$J$234,0)</f>
        <v>0</v>
      </c>
      <c r="BI234" s="139">
        <f>IF($N$234="nulová",$J$234,0)</f>
        <v>0</v>
      </c>
      <c r="BJ234" s="89" t="s">
        <v>22</v>
      </c>
      <c r="BK234" s="139">
        <f>ROUND($I$234*$H$234,2)</f>
        <v>0</v>
      </c>
      <c r="BL234" s="89" t="s">
        <v>157</v>
      </c>
      <c r="BM234" s="89" t="s">
        <v>556</v>
      </c>
    </row>
    <row r="235" spans="2:47" s="10" customFormat="1" ht="16.5" customHeight="1">
      <c r="B235" s="24"/>
      <c r="D235" s="140" t="s">
        <v>158</v>
      </c>
      <c r="F235" s="141" t="s">
        <v>525</v>
      </c>
      <c r="L235" s="24"/>
      <c r="M235" s="50"/>
      <c r="T235" s="51"/>
      <c r="AT235" s="10" t="s">
        <v>158</v>
      </c>
      <c r="AU235" s="10" t="s">
        <v>80</v>
      </c>
    </row>
    <row r="236" spans="2:65" s="10" customFormat="1" ht="15.75" customHeight="1">
      <c r="B236" s="24"/>
      <c r="C236" s="129" t="s">
        <v>522</v>
      </c>
      <c r="D236" s="129" t="s">
        <v>153</v>
      </c>
      <c r="E236" s="130" t="s">
        <v>527</v>
      </c>
      <c r="F236" s="131" t="s">
        <v>528</v>
      </c>
      <c r="G236" s="132" t="s">
        <v>291</v>
      </c>
      <c r="H236" s="133">
        <v>4</v>
      </c>
      <c r="I236" s="156"/>
      <c r="J236" s="134">
        <f>ROUND($I$236*$H$236,2)</f>
        <v>0</v>
      </c>
      <c r="K236" s="131"/>
      <c r="L236" s="24"/>
      <c r="M236" s="135"/>
      <c r="N236" s="136" t="s">
        <v>43</v>
      </c>
      <c r="Q236" s="137">
        <v>0.00031</v>
      </c>
      <c r="R236" s="137">
        <f>$Q$236*$H$236</f>
        <v>0.00124</v>
      </c>
      <c r="S236" s="137">
        <v>0</v>
      </c>
      <c r="T236" s="138">
        <f>$S$236*$H$236</f>
        <v>0</v>
      </c>
      <c r="AR236" s="89" t="s">
        <v>157</v>
      </c>
      <c r="AT236" s="89" t="s">
        <v>153</v>
      </c>
      <c r="AU236" s="89" t="s">
        <v>80</v>
      </c>
      <c r="AY236" s="10" t="s">
        <v>149</v>
      </c>
      <c r="BE236" s="139">
        <f>IF($N$236="základní",$J$236,0)</f>
        <v>0</v>
      </c>
      <c r="BF236" s="139">
        <f>IF($N$236="snížená",$J$236,0)</f>
        <v>0</v>
      </c>
      <c r="BG236" s="139">
        <f>IF($N$236="zákl. přenesená",$J$236,0)</f>
        <v>0</v>
      </c>
      <c r="BH236" s="139">
        <f>IF($N$236="sníž. přenesená",$J$236,0)</f>
        <v>0</v>
      </c>
      <c r="BI236" s="139">
        <f>IF($N$236="nulová",$J$236,0)</f>
        <v>0</v>
      </c>
      <c r="BJ236" s="89" t="s">
        <v>22</v>
      </c>
      <c r="BK236" s="139">
        <f>ROUND($I$236*$H$236,2)</f>
        <v>0</v>
      </c>
      <c r="BL236" s="89" t="s">
        <v>157</v>
      </c>
      <c r="BM236" s="89" t="s">
        <v>560</v>
      </c>
    </row>
    <row r="237" spans="2:47" s="10" customFormat="1" ht="16.5" customHeight="1">
      <c r="B237" s="24"/>
      <c r="D237" s="140" t="s">
        <v>158</v>
      </c>
      <c r="F237" s="141" t="s">
        <v>529</v>
      </c>
      <c r="L237" s="24"/>
      <c r="M237" s="50"/>
      <c r="T237" s="51"/>
      <c r="AT237" s="10" t="s">
        <v>158</v>
      </c>
      <c r="AU237" s="10" t="s">
        <v>80</v>
      </c>
    </row>
    <row r="238" spans="2:47" s="10" customFormat="1" ht="44.25" customHeight="1">
      <c r="B238" s="24"/>
      <c r="D238" s="151" t="s">
        <v>348</v>
      </c>
      <c r="F238" s="152" t="s">
        <v>530</v>
      </c>
      <c r="L238" s="24"/>
      <c r="M238" s="50"/>
      <c r="T238" s="51"/>
      <c r="AT238" s="10" t="s">
        <v>348</v>
      </c>
      <c r="AU238" s="10" t="s">
        <v>80</v>
      </c>
    </row>
    <row r="239" spans="2:65" s="10" customFormat="1" ht="15.75" customHeight="1">
      <c r="B239" s="24"/>
      <c r="C239" s="129" t="s">
        <v>526</v>
      </c>
      <c r="D239" s="129" t="s">
        <v>153</v>
      </c>
      <c r="E239" s="130" t="s">
        <v>532</v>
      </c>
      <c r="F239" s="131" t="s">
        <v>533</v>
      </c>
      <c r="G239" s="132" t="s">
        <v>291</v>
      </c>
      <c r="H239" s="133">
        <v>10</v>
      </c>
      <c r="I239" s="156"/>
      <c r="J239" s="134">
        <f>ROUND($I$239*$H$239,2)</f>
        <v>0</v>
      </c>
      <c r="K239" s="131"/>
      <c r="L239" s="24"/>
      <c r="M239" s="135"/>
      <c r="N239" s="136" t="s">
        <v>43</v>
      </c>
      <c r="Q239" s="137">
        <v>0.00026</v>
      </c>
      <c r="R239" s="137">
        <f>$Q$239*$H$239</f>
        <v>0.0026</v>
      </c>
      <c r="S239" s="137">
        <v>0</v>
      </c>
      <c r="T239" s="138">
        <f>$S$239*$H$239</f>
        <v>0</v>
      </c>
      <c r="AR239" s="89" t="s">
        <v>157</v>
      </c>
      <c r="AT239" s="89" t="s">
        <v>153</v>
      </c>
      <c r="AU239" s="89" t="s">
        <v>80</v>
      </c>
      <c r="AY239" s="10" t="s">
        <v>149</v>
      </c>
      <c r="BE239" s="139">
        <f>IF($N$239="základní",$J$239,0)</f>
        <v>0</v>
      </c>
      <c r="BF239" s="139">
        <f>IF($N$239="snížená",$J$239,0)</f>
        <v>0</v>
      </c>
      <c r="BG239" s="139">
        <f>IF($N$239="zákl. přenesená",$J$239,0)</f>
        <v>0</v>
      </c>
      <c r="BH239" s="139">
        <f>IF($N$239="sníž. přenesená",$J$239,0)</f>
        <v>0</v>
      </c>
      <c r="BI239" s="139">
        <f>IF($N$239="nulová",$J$239,0)</f>
        <v>0</v>
      </c>
      <c r="BJ239" s="89" t="s">
        <v>22</v>
      </c>
      <c r="BK239" s="139">
        <f>ROUND($I$239*$H$239,2)</f>
        <v>0</v>
      </c>
      <c r="BL239" s="89" t="s">
        <v>157</v>
      </c>
      <c r="BM239" s="89" t="s">
        <v>564</v>
      </c>
    </row>
    <row r="240" spans="2:47" s="10" customFormat="1" ht="16.5" customHeight="1">
      <c r="B240" s="24"/>
      <c r="D240" s="140" t="s">
        <v>158</v>
      </c>
      <c r="F240" s="141" t="s">
        <v>534</v>
      </c>
      <c r="L240" s="24"/>
      <c r="M240" s="50"/>
      <c r="T240" s="51"/>
      <c r="AT240" s="10" t="s">
        <v>158</v>
      </c>
      <c r="AU240" s="10" t="s">
        <v>80</v>
      </c>
    </row>
    <row r="241" spans="2:47" s="10" customFormat="1" ht="44.25" customHeight="1">
      <c r="B241" s="24"/>
      <c r="D241" s="151" t="s">
        <v>348</v>
      </c>
      <c r="F241" s="152" t="s">
        <v>530</v>
      </c>
      <c r="L241" s="24"/>
      <c r="M241" s="50"/>
      <c r="T241" s="51"/>
      <c r="AT241" s="10" t="s">
        <v>348</v>
      </c>
      <c r="AU241" s="10" t="s">
        <v>80</v>
      </c>
    </row>
    <row r="242" spans="2:65" s="10" customFormat="1" ht="15.75" customHeight="1">
      <c r="B242" s="24"/>
      <c r="C242" s="129" t="s">
        <v>531</v>
      </c>
      <c r="D242" s="129" t="s">
        <v>153</v>
      </c>
      <c r="E242" s="130" t="s">
        <v>536</v>
      </c>
      <c r="F242" s="131" t="s">
        <v>537</v>
      </c>
      <c r="G242" s="132" t="s">
        <v>291</v>
      </c>
      <c r="H242" s="133">
        <v>36</v>
      </c>
      <c r="I242" s="156"/>
      <c r="J242" s="134">
        <f>ROUND($I$242*$H$242,2)</f>
        <v>0</v>
      </c>
      <c r="K242" s="131"/>
      <c r="L242" s="24"/>
      <c r="M242" s="135"/>
      <c r="N242" s="136" t="s">
        <v>43</v>
      </c>
      <c r="Q242" s="137">
        <v>3E-05</v>
      </c>
      <c r="R242" s="137">
        <f>$Q$242*$H$242</f>
        <v>0.00108</v>
      </c>
      <c r="S242" s="137">
        <v>0</v>
      </c>
      <c r="T242" s="138">
        <f>$S$242*$H$242</f>
        <v>0</v>
      </c>
      <c r="AR242" s="89" t="s">
        <v>157</v>
      </c>
      <c r="AT242" s="89" t="s">
        <v>153</v>
      </c>
      <c r="AU242" s="89" t="s">
        <v>80</v>
      </c>
      <c r="AY242" s="10" t="s">
        <v>149</v>
      </c>
      <c r="BE242" s="139">
        <f>IF($N$242="základní",$J$242,0)</f>
        <v>0</v>
      </c>
      <c r="BF242" s="139">
        <f>IF($N$242="snížená",$J$242,0)</f>
        <v>0</v>
      </c>
      <c r="BG242" s="139">
        <f>IF($N$242="zákl. přenesená",$J$242,0)</f>
        <v>0</v>
      </c>
      <c r="BH242" s="139">
        <f>IF($N$242="sníž. přenesená",$J$242,0)</f>
        <v>0</v>
      </c>
      <c r="BI242" s="139">
        <f>IF($N$242="nulová",$J$242,0)</f>
        <v>0</v>
      </c>
      <c r="BJ242" s="89" t="s">
        <v>22</v>
      </c>
      <c r="BK242" s="139">
        <f>ROUND($I$242*$H$242,2)</f>
        <v>0</v>
      </c>
      <c r="BL242" s="89" t="s">
        <v>157</v>
      </c>
      <c r="BM242" s="89" t="s">
        <v>568</v>
      </c>
    </row>
    <row r="243" spans="2:47" s="10" customFormat="1" ht="16.5" customHeight="1">
      <c r="B243" s="24"/>
      <c r="D243" s="140" t="s">
        <v>158</v>
      </c>
      <c r="F243" s="141" t="s">
        <v>538</v>
      </c>
      <c r="L243" s="24"/>
      <c r="M243" s="50"/>
      <c r="T243" s="51"/>
      <c r="AT243" s="10" t="s">
        <v>158</v>
      </c>
      <c r="AU243" s="10" t="s">
        <v>80</v>
      </c>
    </row>
    <row r="244" spans="2:47" s="10" customFormat="1" ht="44.25" customHeight="1">
      <c r="B244" s="24"/>
      <c r="D244" s="151" t="s">
        <v>348</v>
      </c>
      <c r="F244" s="152" t="s">
        <v>530</v>
      </c>
      <c r="L244" s="24"/>
      <c r="M244" s="50"/>
      <c r="T244" s="51"/>
      <c r="AT244" s="10" t="s">
        <v>348</v>
      </c>
      <c r="AU244" s="10" t="s">
        <v>80</v>
      </c>
    </row>
    <row r="245" spans="2:65" s="10" customFormat="1" ht="15.75" customHeight="1">
      <c r="B245" s="24"/>
      <c r="C245" s="129" t="s">
        <v>535</v>
      </c>
      <c r="D245" s="129" t="s">
        <v>153</v>
      </c>
      <c r="E245" s="130" t="s">
        <v>540</v>
      </c>
      <c r="F245" s="131" t="s">
        <v>541</v>
      </c>
      <c r="G245" s="132" t="s">
        <v>499</v>
      </c>
      <c r="H245" s="158"/>
      <c r="I245" s="156"/>
      <c r="J245" s="134">
        <f>ROUND($I$245*$H$245,2)</f>
        <v>0</v>
      </c>
      <c r="K245" s="131"/>
      <c r="L245" s="24"/>
      <c r="M245" s="135"/>
      <c r="N245" s="136" t="s">
        <v>43</v>
      </c>
      <c r="Q245" s="137">
        <v>0</v>
      </c>
      <c r="R245" s="137">
        <f>$Q$245*$H$245</f>
        <v>0</v>
      </c>
      <c r="S245" s="137">
        <v>0</v>
      </c>
      <c r="T245" s="138">
        <f>$S$245*$H$245</f>
        <v>0</v>
      </c>
      <c r="AR245" s="89" t="s">
        <v>157</v>
      </c>
      <c r="AT245" s="89" t="s">
        <v>153</v>
      </c>
      <c r="AU245" s="89" t="s">
        <v>80</v>
      </c>
      <c r="AY245" s="10" t="s">
        <v>149</v>
      </c>
      <c r="BE245" s="139">
        <f>IF($N$245="základní",$J$245,0)</f>
        <v>0</v>
      </c>
      <c r="BF245" s="139">
        <f>IF($N$245="snížená",$J$245,0)</f>
        <v>0</v>
      </c>
      <c r="BG245" s="139">
        <f>IF($N$245="zákl. přenesená",$J$245,0)</f>
        <v>0</v>
      </c>
      <c r="BH245" s="139">
        <f>IF($N$245="sníž. přenesená",$J$245,0)</f>
        <v>0</v>
      </c>
      <c r="BI245" s="139">
        <f>IF($N$245="nulová",$J$245,0)</f>
        <v>0</v>
      </c>
      <c r="BJ245" s="89" t="s">
        <v>22</v>
      </c>
      <c r="BK245" s="139">
        <f>ROUND($I$245*$H$245,2)</f>
        <v>0</v>
      </c>
      <c r="BL245" s="89" t="s">
        <v>157</v>
      </c>
      <c r="BM245" s="89" t="s">
        <v>572</v>
      </c>
    </row>
    <row r="246" spans="2:47" s="10" customFormat="1" ht="27" customHeight="1">
      <c r="B246" s="24"/>
      <c r="D246" s="140" t="s">
        <v>158</v>
      </c>
      <c r="F246" s="141" t="s">
        <v>542</v>
      </c>
      <c r="L246" s="24"/>
      <c r="M246" s="50"/>
      <c r="T246" s="51"/>
      <c r="AT246" s="10" t="s">
        <v>158</v>
      </c>
      <c r="AU246" s="10" t="s">
        <v>80</v>
      </c>
    </row>
    <row r="247" spans="2:47" s="10" customFormat="1" ht="98.25" customHeight="1">
      <c r="B247" s="24"/>
      <c r="D247" s="151" t="s">
        <v>348</v>
      </c>
      <c r="F247" s="152" t="s">
        <v>543</v>
      </c>
      <c r="L247" s="24"/>
      <c r="M247" s="50"/>
      <c r="T247" s="51"/>
      <c r="AT247" s="10" t="s">
        <v>348</v>
      </c>
      <c r="AU247" s="10" t="s">
        <v>80</v>
      </c>
    </row>
    <row r="248" spans="2:63" s="119" customFormat="1" ht="30.75" customHeight="1">
      <c r="B248" s="118"/>
      <c r="D248" s="120" t="s">
        <v>71</v>
      </c>
      <c r="E248" s="127" t="s">
        <v>319</v>
      </c>
      <c r="F248" s="127" t="s">
        <v>320</v>
      </c>
      <c r="J248" s="128">
        <f>$BK$248</f>
        <v>0</v>
      </c>
      <c r="L248" s="118"/>
      <c r="M248" s="123"/>
      <c r="P248" s="124">
        <f>SUM($P$249:$P$265)</f>
        <v>0</v>
      </c>
      <c r="R248" s="124">
        <f>SUM($R$249:$R$265)</f>
        <v>0.87609</v>
      </c>
      <c r="T248" s="125">
        <f>SUM($T$249:$T$265)</f>
        <v>0.10075</v>
      </c>
      <c r="AR248" s="120" t="s">
        <v>22</v>
      </c>
      <c r="AT248" s="120" t="s">
        <v>71</v>
      </c>
      <c r="AU248" s="120" t="s">
        <v>22</v>
      </c>
      <c r="AY248" s="120" t="s">
        <v>149</v>
      </c>
      <c r="BK248" s="126">
        <f>SUM($BK$249:$BK$265)</f>
        <v>0</v>
      </c>
    </row>
    <row r="249" spans="2:65" s="10" customFormat="1" ht="15.75" customHeight="1">
      <c r="B249" s="24"/>
      <c r="C249" s="129" t="s">
        <v>539</v>
      </c>
      <c r="D249" s="129" t="s">
        <v>153</v>
      </c>
      <c r="E249" s="130" t="s">
        <v>545</v>
      </c>
      <c r="F249" s="131" t="s">
        <v>546</v>
      </c>
      <c r="G249" s="132" t="s">
        <v>156</v>
      </c>
      <c r="H249" s="133">
        <v>325</v>
      </c>
      <c r="I249" s="156"/>
      <c r="J249" s="134">
        <f>ROUND($I$249*$H$249,2)</f>
        <v>0</v>
      </c>
      <c r="K249" s="131"/>
      <c r="L249" s="24"/>
      <c r="M249" s="135"/>
      <c r="N249" s="136" t="s">
        <v>43</v>
      </c>
      <c r="Q249" s="137">
        <v>0</v>
      </c>
      <c r="R249" s="137">
        <f>$Q$249*$H$249</f>
        <v>0</v>
      </c>
      <c r="S249" s="137">
        <v>0</v>
      </c>
      <c r="T249" s="138">
        <f>$S$249*$H$249</f>
        <v>0</v>
      </c>
      <c r="AR249" s="89" t="s">
        <v>157</v>
      </c>
      <c r="AT249" s="89" t="s">
        <v>153</v>
      </c>
      <c r="AU249" s="89" t="s">
        <v>80</v>
      </c>
      <c r="AY249" s="10" t="s">
        <v>149</v>
      </c>
      <c r="BE249" s="139">
        <f>IF($N$249="základní",$J$249,0)</f>
        <v>0</v>
      </c>
      <c r="BF249" s="139">
        <f>IF($N$249="snížená",$J$249,0)</f>
        <v>0</v>
      </c>
      <c r="BG249" s="139">
        <f>IF($N$249="zákl. přenesená",$J$249,0)</f>
        <v>0</v>
      </c>
      <c r="BH249" s="139">
        <f>IF($N$249="sníž. přenesená",$J$249,0)</f>
        <v>0</v>
      </c>
      <c r="BI249" s="139">
        <f>IF($N$249="nulová",$J$249,0)</f>
        <v>0</v>
      </c>
      <c r="BJ249" s="89" t="s">
        <v>22</v>
      </c>
      <c r="BK249" s="139">
        <f>ROUND($I$249*$H$249,2)</f>
        <v>0</v>
      </c>
      <c r="BL249" s="89" t="s">
        <v>157</v>
      </c>
      <c r="BM249" s="89" t="s">
        <v>511</v>
      </c>
    </row>
    <row r="250" spans="2:47" s="10" customFormat="1" ht="16.5" customHeight="1">
      <c r="B250" s="24"/>
      <c r="D250" s="140" t="s">
        <v>158</v>
      </c>
      <c r="F250" s="141" t="s">
        <v>546</v>
      </c>
      <c r="L250" s="24"/>
      <c r="M250" s="50"/>
      <c r="T250" s="51"/>
      <c r="AT250" s="10" t="s">
        <v>158</v>
      </c>
      <c r="AU250" s="10" t="s">
        <v>80</v>
      </c>
    </row>
    <row r="251" spans="2:65" s="10" customFormat="1" ht="15.75" customHeight="1">
      <c r="B251" s="24"/>
      <c r="C251" s="129" t="s">
        <v>544</v>
      </c>
      <c r="D251" s="129" t="s">
        <v>153</v>
      </c>
      <c r="E251" s="130" t="s">
        <v>548</v>
      </c>
      <c r="F251" s="131" t="s">
        <v>549</v>
      </c>
      <c r="G251" s="132" t="s">
        <v>156</v>
      </c>
      <c r="H251" s="133">
        <v>325</v>
      </c>
      <c r="I251" s="156"/>
      <c r="J251" s="134">
        <f>ROUND($I$251*$H$251,2)</f>
        <v>0</v>
      </c>
      <c r="K251" s="131"/>
      <c r="L251" s="24"/>
      <c r="M251" s="135"/>
      <c r="N251" s="136" t="s">
        <v>43</v>
      </c>
      <c r="Q251" s="137">
        <v>0.001</v>
      </c>
      <c r="R251" s="137">
        <f>$Q$251*$H$251</f>
        <v>0.325</v>
      </c>
      <c r="S251" s="137">
        <v>0.00031</v>
      </c>
      <c r="T251" s="138">
        <f>$S$251*$H$251</f>
        <v>0.10075</v>
      </c>
      <c r="AR251" s="89" t="s">
        <v>157</v>
      </c>
      <c r="AT251" s="89" t="s">
        <v>153</v>
      </c>
      <c r="AU251" s="89" t="s">
        <v>80</v>
      </c>
      <c r="AY251" s="10" t="s">
        <v>149</v>
      </c>
      <c r="BE251" s="139">
        <f>IF($N$251="základní",$J$251,0)</f>
        <v>0</v>
      </c>
      <c r="BF251" s="139">
        <f>IF($N$251="snížená",$J$251,0)</f>
        <v>0</v>
      </c>
      <c r="BG251" s="139">
        <f>IF($N$251="zákl. přenesená",$J$251,0)</f>
        <v>0</v>
      </c>
      <c r="BH251" s="139">
        <f>IF($N$251="sníž. přenesená",$J$251,0)</f>
        <v>0</v>
      </c>
      <c r="BI251" s="139">
        <f>IF($N$251="nulová",$J$251,0)</f>
        <v>0</v>
      </c>
      <c r="BJ251" s="89" t="s">
        <v>22</v>
      </c>
      <c r="BK251" s="139">
        <f>ROUND($I$251*$H$251,2)</f>
        <v>0</v>
      </c>
      <c r="BL251" s="89" t="s">
        <v>157</v>
      </c>
      <c r="BM251" s="89" t="s">
        <v>715</v>
      </c>
    </row>
    <row r="252" spans="2:47" s="10" customFormat="1" ht="16.5" customHeight="1">
      <c r="B252" s="24"/>
      <c r="D252" s="140" t="s">
        <v>158</v>
      </c>
      <c r="F252" s="141" t="s">
        <v>550</v>
      </c>
      <c r="L252" s="24"/>
      <c r="M252" s="50"/>
      <c r="T252" s="51"/>
      <c r="AT252" s="10" t="s">
        <v>158</v>
      </c>
      <c r="AU252" s="10" t="s">
        <v>80</v>
      </c>
    </row>
    <row r="253" spans="2:47" s="10" customFormat="1" ht="30.75" customHeight="1">
      <c r="B253" s="24"/>
      <c r="D253" s="151" t="s">
        <v>348</v>
      </c>
      <c r="F253" s="152" t="s">
        <v>551</v>
      </c>
      <c r="L253" s="24"/>
      <c r="M253" s="50"/>
      <c r="T253" s="51"/>
      <c r="AT253" s="10" t="s">
        <v>348</v>
      </c>
      <c r="AU253" s="10" t="s">
        <v>80</v>
      </c>
    </row>
    <row r="254" spans="2:65" s="10" customFormat="1" ht="15.75" customHeight="1">
      <c r="B254" s="24"/>
      <c r="C254" s="129" t="s">
        <v>547</v>
      </c>
      <c r="D254" s="129" t="s">
        <v>153</v>
      </c>
      <c r="E254" s="130" t="s">
        <v>553</v>
      </c>
      <c r="F254" s="131" t="s">
        <v>554</v>
      </c>
      <c r="G254" s="132" t="s">
        <v>205</v>
      </c>
      <c r="H254" s="133">
        <v>325</v>
      </c>
      <c r="I254" s="156"/>
      <c r="J254" s="134">
        <f>ROUND($I$254*$H$254,2)</f>
        <v>0</v>
      </c>
      <c r="K254" s="131"/>
      <c r="L254" s="24"/>
      <c r="M254" s="135"/>
      <c r="N254" s="136" t="s">
        <v>43</v>
      </c>
      <c r="Q254" s="137">
        <v>0.0012</v>
      </c>
      <c r="R254" s="137">
        <f>$Q$254*$H$254</f>
        <v>0.38999999999999996</v>
      </c>
      <c r="S254" s="137">
        <v>0</v>
      </c>
      <c r="T254" s="138">
        <f>$S$254*$H$254</f>
        <v>0</v>
      </c>
      <c r="AR254" s="89" t="s">
        <v>157</v>
      </c>
      <c r="AT254" s="89" t="s">
        <v>153</v>
      </c>
      <c r="AU254" s="89" t="s">
        <v>80</v>
      </c>
      <c r="AY254" s="10" t="s">
        <v>149</v>
      </c>
      <c r="BE254" s="139">
        <f>IF($N$254="základní",$J$254,0)</f>
        <v>0</v>
      </c>
      <c r="BF254" s="139">
        <f>IF($N$254="snížená",$J$254,0)</f>
        <v>0</v>
      </c>
      <c r="BG254" s="139">
        <f>IF($N$254="zákl. přenesená",$J$254,0)</f>
        <v>0</v>
      </c>
      <c r="BH254" s="139">
        <f>IF($N$254="sníž. přenesená",$J$254,0)</f>
        <v>0</v>
      </c>
      <c r="BI254" s="139">
        <f>IF($N$254="nulová",$J$254,0)</f>
        <v>0</v>
      </c>
      <c r="BJ254" s="89" t="s">
        <v>22</v>
      </c>
      <c r="BK254" s="139">
        <f>ROUND($I$254*$H$254,2)</f>
        <v>0</v>
      </c>
      <c r="BL254" s="89" t="s">
        <v>157</v>
      </c>
      <c r="BM254" s="89" t="s">
        <v>742</v>
      </c>
    </row>
    <row r="255" spans="2:47" s="10" customFormat="1" ht="16.5" customHeight="1">
      <c r="B255" s="24"/>
      <c r="D255" s="140" t="s">
        <v>158</v>
      </c>
      <c r="F255" s="141" t="s">
        <v>555</v>
      </c>
      <c r="L255" s="24"/>
      <c r="M255" s="50"/>
      <c r="T255" s="51"/>
      <c r="AT255" s="10" t="s">
        <v>158</v>
      </c>
      <c r="AU255" s="10" t="s">
        <v>80</v>
      </c>
    </row>
    <row r="256" spans="2:65" s="10" customFormat="1" ht="15.75" customHeight="1">
      <c r="B256" s="24"/>
      <c r="C256" s="129" t="s">
        <v>552</v>
      </c>
      <c r="D256" s="129" t="s">
        <v>153</v>
      </c>
      <c r="E256" s="130" t="s">
        <v>557</v>
      </c>
      <c r="F256" s="131" t="s">
        <v>558</v>
      </c>
      <c r="G256" s="132" t="s">
        <v>156</v>
      </c>
      <c r="H256" s="133">
        <v>325</v>
      </c>
      <c r="I256" s="156"/>
      <c r="J256" s="134">
        <f>ROUND($I$256*$H$256,2)</f>
        <v>0</v>
      </c>
      <c r="K256" s="131"/>
      <c r="L256" s="24"/>
      <c r="M256" s="135"/>
      <c r="N256" s="136" t="s">
        <v>43</v>
      </c>
      <c r="Q256" s="137">
        <v>0.0002</v>
      </c>
      <c r="R256" s="137">
        <f>$Q$256*$H$256</f>
        <v>0.065</v>
      </c>
      <c r="S256" s="137">
        <v>0</v>
      </c>
      <c r="T256" s="138">
        <f>$S$256*$H$256</f>
        <v>0</v>
      </c>
      <c r="AR256" s="89" t="s">
        <v>157</v>
      </c>
      <c r="AT256" s="89" t="s">
        <v>153</v>
      </c>
      <c r="AU256" s="89" t="s">
        <v>80</v>
      </c>
      <c r="AY256" s="10" t="s">
        <v>149</v>
      </c>
      <c r="BE256" s="139">
        <f>IF($N$256="základní",$J$256,0)</f>
        <v>0</v>
      </c>
      <c r="BF256" s="139">
        <f>IF($N$256="snížená",$J$256,0)</f>
        <v>0</v>
      </c>
      <c r="BG256" s="139">
        <f>IF($N$256="zákl. přenesená",$J$256,0)</f>
        <v>0</v>
      </c>
      <c r="BH256" s="139">
        <f>IF($N$256="sníž. přenesená",$J$256,0)</f>
        <v>0</v>
      </c>
      <c r="BI256" s="139">
        <f>IF($N$256="nulová",$J$256,0)</f>
        <v>0</v>
      </c>
      <c r="BJ256" s="89" t="s">
        <v>22</v>
      </c>
      <c r="BK256" s="139">
        <f>ROUND($I$256*$H$256,2)</f>
        <v>0</v>
      </c>
      <c r="BL256" s="89" t="s">
        <v>157</v>
      </c>
      <c r="BM256" s="89" t="s">
        <v>743</v>
      </c>
    </row>
    <row r="257" spans="2:47" s="10" customFormat="1" ht="16.5" customHeight="1">
      <c r="B257" s="24"/>
      <c r="D257" s="140" t="s">
        <v>158</v>
      </c>
      <c r="F257" s="141" t="s">
        <v>559</v>
      </c>
      <c r="L257" s="24"/>
      <c r="M257" s="50"/>
      <c r="T257" s="51"/>
      <c r="AT257" s="10" t="s">
        <v>158</v>
      </c>
      <c r="AU257" s="10" t="s">
        <v>80</v>
      </c>
    </row>
    <row r="258" spans="2:65" s="10" customFormat="1" ht="15.75" customHeight="1">
      <c r="B258" s="24"/>
      <c r="C258" s="129" t="s">
        <v>556</v>
      </c>
      <c r="D258" s="129" t="s">
        <v>153</v>
      </c>
      <c r="E258" s="130" t="s">
        <v>561</v>
      </c>
      <c r="F258" s="131" t="s">
        <v>562</v>
      </c>
      <c r="G258" s="132" t="s">
        <v>156</v>
      </c>
      <c r="H258" s="133">
        <v>30</v>
      </c>
      <c r="I258" s="156"/>
      <c r="J258" s="134">
        <f>ROUND($I$258*$H$258,2)</f>
        <v>0</v>
      </c>
      <c r="K258" s="131"/>
      <c r="L258" s="24"/>
      <c r="M258" s="135"/>
      <c r="N258" s="136" t="s">
        <v>43</v>
      </c>
      <c r="Q258" s="137">
        <v>2E-05</v>
      </c>
      <c r="R258" s="137">
        <f>$Q$258*$H$258</f>
        <v>0.0006000000000000001</v>
      </c>
      <c r="S258" s="137">
        <v>0</v>
      </c>
      <c r="T258" s="138">
        <f>$S$258*$H$258</f>
        <v>0</v>
      </c>
      <c r="AR258" s="89" t="s">
        <v>157</v>
      </c>
      <c r="AT258" s="89" t="s">
        <v>153</v>
      </c>
      <c r="AU258" s="89" t="s">
        <v>80</v>
      </c>
      <c r="AY258" s="10" t="s">
        <v>149</v>
      </c>
      <c r="BE258" s="139">
        <f>IF($N$258="základní",$J$258,0)</f>
        <v>0</v>
      </c>
      <c r="BF258" s="139">
        <f>IF($N$258="snížená",$J$258,0)</f>
        <v>0</v>
      </c>
      <c r="BG258" s="139">
        <f>IF($N$258="zákl. přenesená",$J$258,0)</f>
        <v>0</v>
      </c>
      <c r="BH258" s="139">
        <f>IF($N$258="sníž. přenesená",$J$258,0)</f>
        <v>0</v>
      </c>
      <c r="BI258" s="139">
        <f>IF($N$258="nulová",$J$258,0)</f>
        <v>0</v>
      </c>
      <c r="BJ258" s="89" t="s">
        <v>22</v>
      </c>
      <c r="BK258" s="139">
        <f>ROUND($I$258*$H$258,2)</f>
        <v>0</v>
      </c>
      <c r="BL258" s="89" t="s">
        <v>157</v>
      </c>
      <c r="BM258" s="89" t="s">
        <v>744</v>
      </c>
    </row>
    <row r="259" spans="2:47" s="10" customFormat="1" ht="16.5" customHeight="1">
      <c r="B259" s="24"/>
      <c r="D259" s="140" t="s">
        <v>158</v>
      </c>
      <c r="F259" s="141" t="s">
        <v>563</v>
      </c>
      <c r="L259" s="24"/>
      <c r="M259" s="50"/>
      <c r="T259" s="51"/>
      <c r="AT259" s="10" t="s">
        <v>158</v>
      </c>
      <c r="AU259" s="10" t="s">
        <v>80</v>
      </c>
    </row>
    <row r="260" spans="2:65" s="10" customFormat="1" ht="15.75" customHeight="1">
      <c r="B260" s="24"/>
      <c r="C260" s="129" t="s">
        <v>560</v>
      </c>
      <c r="D260" s="129" t="s">
        <v>153</v>
      </c>
      <c r="E260" s="130" t="s">
        <v>565</v>
      </c>
      <c r="F260" s="131" t="s">
        <v>566</v>
      </c>
      <c r="G260" s="132" t="s">
        <v>156</v>
      </c>
      <c r="H260" s="133">
        <v>6</v>
      </c>
      <c r="I260" s="156"/>
      <c r="J260" s="134">
        <f>ROUND($I$260*$H$260,2)</f>
        <v>0</v>
      </c>
      <c r="K260" s="131"/>
      <c r="L260" s="24"/>
      <c r="M260" s="135"/>
      <c r="N260" s="136" t="s">
        <v>43</v>
      </c>
      <c r="Q260" s="137">
        <v>1E-05</v>
      </c>
      <c r="R260" s="137">
        <f>$Q$260*$H$260</f>
        <v>6.000000000000001E-05</v>
      </c>
      <c r="S260" s="137">
        <v>0</v>
      </c>
      <c r="T260" s="138">
        <f>$S$260*$H$260</f>
        <v>0</v>
      </c>
      <c r="AR260" s="89" t="s">
        <v>157</v>
      </c>
      <c r="AT260" s="89" t="s">
        <v>153</v>
      </c>
      <c r="AU260" s="89" t="s">
        <v>80</v>
      </c>
      <c r="AY260" s="10" t="s">
        <v>149</v>
      </c>
      <c r="BE260" s="139">
        <f>IF($N$260="základní",$J$260,0)</f>
        <v>0</v>
      </c>
      <c r="BF260" s="139">
        <f>IF($N$260="snížená",$J$260,0)</f>
        <v>0</v>
      </c>
      <c r="BG260" s="139">
        <f>IF($N$260="zákl. přenesená",$J$260,0)</f>
        <v>0</v>
      </c>
      <c r="BH260" s="139">
        <f>IF($N$260="sníž. přenesená",$J$260,0)</f>
        <v>0</v>
      </c>
      <c r="BI260" s="139">
        <f>IF($N$260="nulová",$J$260,0)</f>
        <v>0</v>
      </c>
      <c r="BJ260" s="89" t="s">
        <v>22</v>
      </c>
      <c r="BK260" s="139">
        <f>ROUND($I$260*$H$260,2)</f>
        <v>0</v>
      </c>
      <c r="BL260" s="89" t="s">
        <v>157</v>
      </c>
      <c r="BM260" s="89" t="s">
        <v>745</v>
      </c>
    </row>
    <row r="261" spans="2:47" s="10" customFormat="1" ht="16.5" customHeight="1">
      <c r="B261" s="24"/>
      <c r="D261" s="140" t="s">
        <v>158</v>
      </c>
      <c r="F261" s="141" t="s">
        <v>567</v>
      </c>
      <c r="L261" s="24"/>
      <c r="M261" s="50"/>
      <c r="T261" s="51"/>
      <c r="AT261" s="10" t="s">
        <v>158</v>
      </c>
      <c r="AU261" s="10" t="s">
        <v>80</v>
      </c>
    </row>
    <row r="262" spans="2:65" s="10" customFormat="1" ht="15.75" customHeight="1">
      <c r="B262" s="24"/>
      <c r="C262" s="129" t="s">
        <v>564</v>
      </c>
      <c r="D262" s="129" t="s">
        <v>153</v>
      </c>
      <c r="E262" s="130" t="s">
        <v>569</v>
      </c>
      <c r="F262" s="131" t="s">
        <v>570</v>
      </c>
      <c r="G262" s="132" t="s">
        <v>156</v>
      </c>
      <c r="H262" s="133">
        <v>118</v>
      </c>
      <c r="I262" s="156"/>
      <c r="J262" s="134">
        <f>ROUND($I$262*$H$262,2)</f>
        <v>0</v>
      </c>
      <c r="K262" s="131"/>
      <c r="L262" s="24"/>
      <c r="M262" s="135"/>
      <c r="N262" s="136" t="s">
        <v>43</v>
      </c>
      <c r="Q262" s="137">
        <v>1E-05</v>
      </c>
      <c r="R262" s="137">
        <f>$Q$262*$H$262</f>
        <v>0.00118</v>
      </c>
      <c r="S262" s="137">
        <v>0</v>
      </c>
      <c r="T262" s="138">
        <f>$S$262*$H$262</f>
        <v>0</v>
      </c>
      <c r="AR262" s="89" t="s">
        <v>157</v>
      </c>
      <c r="AT262" s="89" t="s">
        <v>153</v>
      </c>
      <c r="AU262" s="89" t="s">
        <v>80</v>
      </c>
      <c r="AY262" s="10" t="s">
        <v>149</v>
      </c>
      <c r="BE262" s="139">
        <f>IF($N$262="základní",$J$262,0)</f>
        <v>0</v>
      </c>
      <c r="BF262" s="139">
        <f>IF($N$262="snížená",$J$262,0)</f>
        <v>0</v>
      </c>
      <c r="BG262" s="139">
        <f>IF($N$262="zákl. přenesená",$J$262,0)</f>
        <v>0</v>
      </c>
      <c r="BH262" s="139">
        <f>IF($N$262="sníž. přenesená",$J$262,0)</f>
        <v>0</v>
      </c>
      <c r="BI262" s="139">
        <f>IF($N$262="nulová",$J$262,0)</f>
        <v>0</v>
      </c>
      <c r="BJ262" s="89" t="s">
        <v>22</v>
      </c>
      <c r="BK262" s="139">
        <f>ROUND($I$262*$H$262,2)</f>
        <v>0</v>
      </c>
      <c r="BL262" s="89" t="s">
        <v>157</v>
      </c>
      <c r="BM262" s="89" t="s">
        <v>746</v>
      </c>
    </row>
    <row r="263" spans="2:47" s="10" customFormat="1" ht="16.5" customHeight="1">
      <c r="B263" s="24"/>
      <c r="D263" s="140" t="s">
        <v>158</v>
      </c>
      <c r="F263" s="141" t="s">
        <v>571</v>
      </c>
      <c r="L263" s="24"/>
      <c r="M263" s="50"/>
      <c r="T263" s="51"/>
      <c r="AT263" s="10" t="s">
        <v>158</v>
      </c>
      <c r="AU263" s="10" t="s">
        <v>80</v>
      </c>
    </row>
    <row r="264" spans="2:65" s="10" customFormat="1" ht="15.75" customHeight="1">
      <c r="B264" s="24"/>
      <c r="C264" s="129" t="s">
        <v>568</v>
      </c>
      <c r="D264" s="129" t="s">
        <v>153</v>
      </c>
      <c r="E264" s="130" t="s">
        <v>573</v>
      </c>
      <c r="F264" s="131" t="s">
        <v>574</v>
      </c>
      <c r="G264" s="132" t="s">
        <v>156</v>
      </c>
      <c r="H264" s="133">
        <v>325</v>
      </c>
      <c r="I264" s="156"/>
      <c r="J264" s="134">
        <f>ROUND($I$264*$H$264,2)</f>
        <v>0</v>
      </c>
      <c r="K264" s="131"/>
      <c r="L264" s="24"/>
      <c r="M264" s="135"/>
      <c r="N264" s="136" t="s">
        <v>43</v>
      </c>
      <c r="Q264" s="137">
        <v>0.00029</v>
      </c>
      <c r="R264" s="137">
        <f>$Q$264*$H$264</f>
        <v>0.09425</v>
      </c>
      <c r="S264" s="137">
        <v>0</v>
      </c>
      <c r="T264" s="138">
        <f>$S$264*$H$264</f>
        <v>0</v>
      </c>
      <c r="AR264" s="89" t="s">
        <v>157</v>
      </c>
      <c r="AT264" s="89" t="s">
        <v>153</v>
      </c>
      <c r="AU264" s="89" t="s">
        <v>80</v>
      </c>
      <c r="AY264" s="10" t="s">
        <v>149</v>
      </c>
      <c r="BE264" s="139">
        <f>IF($N$264="základní",$J$264,0)</f>
        <v>0</v>
      </c>
      <c r="BF264" s="139">
        <f>IF($N$264="snížená",$J$264,0)</f>
        <v>0</v>
      </c>
      <c r="BG264" s="139">
        <f>IF($N$264="zákl. přenesená",$J$264,0)</f>
        <v>0</v>
      </c>
      <c r="BH264" s="139">
        <f>IF($N$264="sníž. přenesená",$J$264,0)</f>
        <v>0</v>
      </c>
      <c r="BI264" s="139">
        <f>IF($N$264="nulová",$J$264,0)</f>
        <v>0</v>
      </c>
      <c r="BJ264" s="89" t="s">
        <v>22</v>
      </c>
      <c r="BK264" s="139">
        <f>ROUND($I$264*$H$264,2)</f>
        <v>0</v>
      </c>
      <c r="BL264" s="89" t="s">
        <v>157</v>
      </c>
      <c r="BM264" s="89" t="s">
        <v>747</v>
      </c>
    </row>
    <row r="265" spans="2:47" s="10" customFormat="1" ht="27" customHeight="1">
      <c r="B265" s="24"/>
      <c r="D265" s="140" t="s">
        <v>158</v>
      </c>
      <c r="F265" s="141" t="s">
        <v>575</v>
      </c>
      <c r="L265" s="24"/>
      <c r="M265" s="50"/>
      <c r="T265" s="51"/>
      <c r="AT265" s="10" t="s">
        <v>158</v>
      </c>
      <c r="AU265" s="10" t="s">
        <v>80</v>
      </c>
    </row>
    <row r="266" spans="2:63" s="119" customFormat="1" ht="37.5" customHeight="1">
      <c r="B266" s="118"/>
      <c r="D266" s="120" t="s">
        <v>71</v>
      </c>
      <c r="E266" s="121" t="s">
        <v>576</v>
      </c>
      <c r="F266" s="121" t="s">
        <v>577</v>
      </c>
      <c r="J266" s="122">
        <f>$BK$266</f>
        <v>0</v>
      </c>
      <c r="L266" s="118"/>
      <c r="M266" s="123"/>
      <c r="P266" s="124">
        <f>$P$267+$P$310+$P$331</f>
        <v>0</v>
      </c>
      <c r="R266" s="124">
        <f>$R$267+$R$310+$R$331</f>
        <v>0</v>
      </c>
      <c r="T266" s="125">
        <f>$T$267+$T$310+$T$331</f>
        <v>0</v>
      </c>
      <c r="AR266" s="120" t="s">
        <v>22</v>
      </c>
      <c r="AT266" s="120" t="s">
        <v>71</v>
      </c>
      <c r="AU266" s="120" t="s">
        <v>72</v>
      </c>
      <c r="AY266" s="120" t="s">
        <v>149</v>
      </c>
      <c r="BK266" s="126">
        <f>$BK$267+$BK$310+$BK$331</f>
        <v>0</v>
      </c>
    </row>
    <row r="267" spans="2:63" s="119" customFormat="1" ht="21" customHeight="1">
      <c r="B267" s="118"/>
      <c r="D267" s="120" t="s">
        <v>71</v>
      </c>
      <c r="E267" s="127" t="s">
        <v>578</v>
      </c>
      <c r="F267" s="127" t="s">
        <v>579</v>
      </c>
      <c r="J267" s="128">
        <f>$BK$267</f>
        <v>0</v>
      </c>
      <c r="L267" s="118"/>
      <c r="M267" s="123"/>
      <c r="P267" s="124">
        <f>SUM($P$268:$P$309)</f>
        <v>0</v>
      </c>
      <c r="R267" s="124">
        <f>SUM($R$268:$R$309)</f>
        <v>0</v>
      </c>
      <c r="T267" s="125">
        <f>SUM($T$268:$T$309)</f>
        <v>0</v>
      </c>
      <c r="AR267" s="120" t="s">
        <v>22</v>
      </c>
      <c r="AT267" s="120" t="s">
        <v>71</v>
      </c>
      <c r="AU267" s="120" t="s">
        <v>22</v>
      </c>
      <c r="AY267" s="120" t="s">
        <v>149</v>
      </c>
      <c r="BK267" s="126">
        <f>SUM($BK$268:$BK$309)</f>
        <v>0</v>
      </c>
    </row>
    <row r="268" spans="2:65" s="10" customFormat="1" ht="27" customHeight="1">
      <c r="B268" s="24"/>
      <c r="C268" s="129" t="s">
        <v>748</v>
      </c>
      <c r="D268" s="129" t="s">
        <v>153</v>
      </c>
      <c r="E268" s="130" t="s">
        <v>581</v>
      </c>
      <c r="F268" s="131" t="s">
        <v>582</v>
      </c>
      <c r="G268" s="132" t="s">
        <v>205</v>
      </c>
      <c r="H268" s="133">
        <v>1</v>
      </c>
      <c r="I268" s="156"/>
      <c r="J268" s="134">
        <f>ROUND($I$268*$H$268,2)</f>
        <v>0</v>
      </c>
      <c r="K268" s="131"/>
      <c r="L268" s="24"/>
      <c r="M268" s="135"/>
      <c r="N268" s="136" t="s">
        <v>43</v>
      </c>
      <c r="Q268" s="137">
        <v>0</v>
      </c>
      <c r="R268" s="137">
        <f>$Q$268*$H$268</f>
        <v>0</v>
      </c>
      <c r="S268" s="137">
        <v>0</v>
      </c>
      <c r="T268" s="138">
        <f>$S$268*$H$268</f>
        <v>0</v>
      </c>
      <c r="AR268" s="89" t="s">
        <v>157</v>
      </c>
      <c r="AT268" s="89" t="s">
        <v>153</v>
      </c>
      <c r="AU268" s="89" t="s">
        <v>80</v>
      </c>
      <c r="AY268" s="10" t="s">
        <v>149</v>
      </c>
      <c r="BE268" s="139">
        <f>IF($N$268="základní",$J$268,0)</f>
        <v>0</v>
      </c>
      <c r="BF268" s="139">
        <f>IF($N$268="snížená",$J$268,0)</f>
        <v>0</v>
      </c>
      <c r="BG268" s="139">
        <f>IF($N$268="zákl. přenesená",$J$268,0)</f>
        <v>0</v>
      </c>
      <c r="BH268" s="139">
        <f>IF($N$268="sníž. přenesená",$J$268,0)</f>
        <v>0</v>
      </c>
      <c r="BI268" s="139">
        <f>IF($N$268="nulová",$J$268,0)</f>
        <v>0</v>
      </c>
      <c r="BJ268" s="89" t="s">
        <v>22</v>
      </c>
      <c r="BK268" s="139">
        <f>ROUND($I$268*$H$268,2)</f>
        <v>0</v>
      </c>
      <c r="BL268" s="89" t="s">
        <v>157</v>
      </c>
      <c r="BM268" s="89" t="s">
        <v>598</v>
      </c>
    </row>
    <row r="269" spans="2:47" s="10" customFormat="1" ht="27" customHeight="1">
      <c r="B269" s="24"/>
      <c r="D269" s="140" t="s">
        <v>158</v>
      </c>
      <c r="F269" s="141" t="s">
        <v>582</v>
      </c>
      <c r="L269" s="24"/>
      <c r="M269" s="50"/>
      <c r="T269" s="51"/>
      <c r="AT269" s="10" t="s">
        <v>158</v>
      </c>
      <c r="AU269" s="10" t="s">
        <v>80</v>
      </c>
    </row>
    <row r="270" spans="2:65" s="10" customFormat="1" ht="15.75" customHeight="1">
      <c r="B270" s="24"/>
      <c r="C270" s="129" t="s">
        <v>749</v>
      </c>
      <c r="D270" s="129" t="s">
        <v>153</v>
      </c>
      <c r="E270" s="130" t="s">
        <v>750</v>
      </c>
      <c r="F270" s="131" t="s">
        <v>586</v>
      </c>
      <c r="G270" s="132" t="s">
        <v>205</v>
      </c>
      <c r="H270" s="133">
        <v>1</v>
      </c>
      <c r="I270" s="156"/>
      <c r="J270" s="134">
        <f>ROUND($I$270*$H$270,2)</f>
        <v>0</v>
      </c>
      <c r="K270" s="131"/>
      <c r="L270" s="24"/>
      <c r="M270" s="135"/>
      <c r="N270" s="136" t="s">
        <v>43</v>
      </c>
      <c r="Q270" s="137">
        <v>0</v>
      </c>
      <c r="R270" s="137">
        <f>$Q$270*$H$270</f>
        <v>0</v>
      </c>
      <c r="S270" s="137">
        <v>0</v>
      </c>
      <c r="T270" s="138">
        <f>$S$270*$H$270</f>
        <v>0</v>
      </c>
      <c r="AR270" s="89" t="s">
        <v>157</v>
      </c>
      <c r="AT270" s="89" t="s">
        <v>153</v>
      </c>
      <c r="AU270" s="89" t="s">
        <v>80</v>
      </c>
      <c r="AY270" s="10" t="s">
        <v>149</v>
      </c>
      <c r="BE270" s="139">
        <f>IF($N$270="základní",$J$270,0)</f>
        <v>0</v>
      </c>
      <c r="BF270" s="139">
        <f>IF($N$270="snížená",$J$270,0)</f>
        <v>0</v>
      </c>
      <c r="BG270" s="139">
        <f>IF($N$270="zákl. přenesená",$J$270,0)</f>
        <v>0</v>
      </c>
      <c r="BH270" s="139">
        <f>IF($N$270="sníž. přenesená",$J$270,0)</f>
        <v>0</v>
      </c>
      <c r="BI270" s="139">
        <f>IF($N$270="nulová",$J$270,0)</f>
        <v>0</v>
      </c>
      <c r="BJ270" s="89" t="s">
        <v>22</v>
      </c>
      <c r="BK270" s="139">
        <f>ROUND($I$270*$H$270,2)</f>
        <v>0</v>
      </c>
      <c r="BL270" s="89" t="s">
        <v>157</v>
      </c>
      <c r="BM270" s="89" t="s">
        <v>601</v>
      </c>
    </row>
    <row r="271" spans="2:47" s="10" customFormat="1" ht="16.5" customHeight="1">
      <c r="B271" s="24"/>
      <c r="D271" s="140" t="s">
        <v>158</v>
      </c>
      <c r="F271" s="141" t="s">
        <v>586</v>
      </c>
      <c r="L271" s="24"/>
      <c r="M271" s="50"/>
      <c r="T271" s="51"/>
      <c r="AT271" s="10" t="s">
        <v>158</v>
      </c>
      <c r="AU271" s="10" t="s">
        <v>80</v>
      </c>
    </row>
    <row r="272" spans="2:65" s="10" customFormat="1" ht="27" customHeight="1">
      <c r="B272" s="24"/>
      <c r="C272" s="129" t="s">
        <v>751</v>
      </c>
      <c r="D272" s="129" t="s">
        <v>153</v>
      </c>
      <c r="E272" s="130" t="s">
        <v>590</v>
      </c>
      <c r="F272" s="131" t="s">
        <v>591</v>
      </c>
      <c r="G272" s="132" t="s">
        <v>205</v>
      </c>
      <c r="H272" s="133">
        <v>3</v>
      </c>
      <c r="I272" s="156"/>
      <c r="J272" s="134">
        <f>ROUND($I$272*$H$272,2)</f>
        <v>0</v>
      </c>
      <c r="K272" s="131"/>
      <c r="L272" s="24"/>
      <c r="M272" s="135"/>
      <c r="N272" s="136" t="s">
        <v>43</v>
      </c>
      <c r="Q272" s="137">
        <v>0</v>
      </c>
      <c r="R272" s="137">
        <f>$Q$272*$H$272</f>
        <v>0</v>
      </c>
      <c r="S272" s="137">
        <v>0</v>
      </c>
      <c r="T272" s="138">
        <f>$S$272*$H$272</f>
        <v>0</v>
      </c>
      <c r="AR272" s="89" t="s">
        <v>157</v>
      </c>
      <c r="AT272" s="89" t="s">
        <v>153</v>
      </c>
      <c r="AU272" s="89" t="s">
        <v>80</v>
      </c>
      <c r="AY272" s="10" t="s">
        <v>149</v>
      </c>
      <c r="BE272" s="139">
        <f>IF($N$272="základní",$J$272,0)</f>
        <v>0</v>
      </c>
      <c r="BF272" s="139">
        <f>IF($N$272="snížená",$J$272,0)</f>
        <v>0</v>
      </c>
      <c r="BG272" s="139">
        <f>IF($N$272="zákl. přenesená",$J$272,0)</f>
        <v>0</v>
      </c>
      <c r="BH272" s="139">
        <f>IF($N$272="sníž. přenesená",$J$272,0)</f>
        <v>0</v>
      </c>
      <c r="BI272" s="139">
        <f>IF($N$272="nulová",$J$272,0)</f>
        <v>0</v>
      </c>
      <c r="BJ272" s="89" t="s">
        <v>22</v>
      </c>
      <c r="BK272" s="139">
        <f>ROUND($I$272*$H$272,2)</f>
        <v>0</v>
      </c>
      <c r="BL272" s="89" t="s">
        <v>157</v>
      </c>
      <c r="BM272" s="89" t="s">
        <v>604</v>
      </c>
    </row>
    <row r="273" spans="2:47" s="10" customFormat="1" ht="27" customHeight="1">
      <c r="B273" s="24"/>
      <c r="D273" s="140" t="s">
        <v>158</v>
      </c>
      <c r="F273" s="141" t="s">
        <v>591</v>
      </c>
      <c r="L273" s="24"/>
      <c r="M273" s="50"/>
      <c r="T273" s="51"/>
      <c r="AT273" s="10" t="s">
        <v>158</v>
      </c>
      <c r="AU273" s="10" t="s">
        <v>80</v>
      </c>
    </row>
    <row r="274" spans="2:65" s="10" customFormat="1" ht="15.75" customHeight="1">
      <c r="B274" s="24"/>
      <c r="C274" s="129" t="s">
        <v>583</v>
      </c>
      <c r="D274" s="129" t="s">
        <v>153</v>
      </c>
      <c r="E274" s="130" t="s">
        <v>593</v>
      </c>
      <c r="F274" s="131" t="s">
        <v>594</v>
      </c>
      <c r="G274" s="132" t="s">
        <v>205</v>
      </c>
      <c r="H274" s="133">
        <v>3</v>
      </c>
      <c r="I274" s="156"/>
      <c r="J274" s="134">
        <f>ROUND($I$274*$H$274,2)</f>
        <v>0</v>
      </c>
      <c r="K274" s="131"/>
      <c r="L274" s="24"/>
      <c r="M274" s="135"/>
      <c r="N274" s="136" t="s">
        <v>43</v>
      </c>
      <c r="Q274" s="137">
        <v>0</v>
      </c>
      <c r="R274" s="137">
        <f>$Q$274*$H$274</f>
        <v>0</v>
      </c>
      <c r="S274" s="137">
        <v>0</v>
      </c>
      <c r="T274" s="138">
        <f>$S$274*$H$274</f>
        <v>0</v>
      </c>
      <c r="AR274" s="89" t="s">
        <v>157</v>
      </c>
      <c r="AT274" s="89" t="s">
        <v>153</v>
      </c>
      <c r="AU274" s="89" t="s">
        <v>80</v>
      </c>
      <c r="AY274" s="10" t="s">
        <v>149</v>
      </c>
      <c r="BE274" s="139">
        <f>IF($N$274="základní",$J$274,0)</f>
        <v>0</v>
      </c>
      <c r="BF274" s="139">
        <f>IF($N$274="snížená",$J$274,0)</f>
        <v>0</v>
      </c>
      <c r="BG274" s="139">
        <f>IF($N$274="zákl. přenesená",$J$274,0)</f>
        <v>0</v>
      </c>
      <c r="BH274" s="139">
        <f>IF($N$274="sníž. přenesená",$J$274,0)</f>
        <v>0</v>
      </c>
      <c r="BI274" s="139">
        <f>IF($N$274="nulová",$J$274,0)</f>
        <v>0</v>
      </c>
      <c r="BJ274" s="89" t="s">
        <v>22</v>
      </c>
      <c r="BK274" s="139">
        <f>ROUND($I$274*$H$274,2)</f>
        <v>0</v>
      </c>
      <c r="BL274" s="89" t="s">
        <v>157</v>
      </c>
      <c r="BM274" s="89" t="s">
        <v>607</v>
      </c>
    </row>
    <row r="275" spans="2:47" s="10" customFormat="1" ht="16.5" customHeight="1">
      <c r="B275" s="24"/>
      <c r="D275" s="140" t="s">
        <v>158</v>
      </c>
      <c r="F275" s="141" t="s">
        <v>594</v>
      </c>
      <c r="L275" s="24"/>
      <c r="M275" s="50"/>
      <c r="T275" s="51"/>
      <c r="AT275" s="10" t="s">
        <v>158</v>
      </c>
      <c r="AU275" s="10" t="s">
        <v>80</v>
      </c>
    </row>
    <row r="276" spans="2:65" s="10" customFormat="1" ht="26.25" customHeight="1">
      <c r="B276" s="24"/>
      <c r="C276" s="129" t="s">
        <v>580</v>
      </c>
      <c r="D276" s="129" t="s">
        <v>153</v>
      </c>
      <c r="E276" s="130" t="s">
        <v>596</v>
      </c>
      <c r="F276" s="131" t="s">
        <v>597</v>
      </c>
      <c r="G276" s="132" t="s">
        <v>210</v>
      </c>
      <c r="H276" s="133">
        <v>1</v>
      </c>
      <c r="I276" s="156"/>
      <c r="J276" s="134">
        <f>ROUND($I$276*$H$276,2)</f>
        <v>0</v>
      </c>
      <c r="K276" s="131"/>
      <c r="L276" s="24"/>
      <c r="M276" s="135"/>
      <c r="N276" s="136" t="s">
        <v>43</v>
      </c>
      <c r="Q276" s="137">
        <v>0</v>
      </c>
      <c r="R276" s="137">
        <f>$Q$276*$H$276</f>
        <v>0</v>
      </c>
      <c r="S276" s="137">
        <v>0</v>
      </c>
      <c r="T276" s="138">
        <f>$S$276*$H$276</f>
        <v>0</v>
      </c>
      <c r="AR276" s="89" t="s">
        <v>157</v>
      </c>
      <c r="AT276" s="89" t="s">
        <v>153</v>
      </c>
      <c r="AU276" s="89" t="s">
        <v>80</v>
      </c>
      <c r="AY276" s="10" t="s">
        <v>149</v>
      </c>
      <c r="BE276" s="139">
        <f>IF($N$276="základní",$J$276,0)</f>
        <v>0</v>
      </c>
      <c r="BF276" s="139">
        <f>IF($N$276="snížená",$J$276,0)</f>
        <v>0</v>
      </c>
      <c r="BG276" s="139">
        <f>IF($N$276="zákl. přenesená",$J$276,0)</f>
        <v>0</v>
      </c>
      <c r="BH276" s="139">
        <f>IF($N$276="sníž. přenesená",$J$276,0)</f>
        <v>0</v>
      </c>
      <c r="BI276" s="139">
        <f>IF($N$276="nulová",$J$276,0)</f>
        <v>0</v>
      </c>
      <c r="BJ276" s="89" t="s">
        <v>22</v>
      </c>
      <c r="BK276" s="139">
        <f>ROUND($I$276*$H$276,2)</f>
        <v>0</v>
      </c>
      <c r="BL276" s="89" t="s">
        <v>157</v>
      </c>
      <c r="BM276" s="89" t="s">
        <v>610</v>
      </c>
    </row>
    <row r="277" spans="2:47" s="10" customFormat="1" ht="16.5" customHeight="1">
      <c r="B277" s="24"/>
      <c r="D277" s="140" t="s">
        <v>158</v>
      </c>
      <c r="F277" s="141" t="s">
        <v>597</v>
      </c>
      <c r="L277" s="24"/>
      <c r="M277" s="50"/>
      <c r="T277" s="51"/>
      <c r="AT277" s="10" t="s">
        <v>158</v>
      </c>
      <c r="AU277" s="10" t="s">
        <v>80</v>
      </c>
    </row>
    <row r="278" spans="2:65" s="10" customFormat="1" ht="15.75" customHeight="1">
      <c r="B278" s="24"/>
      <c r="C278" s="129" t="s">
        <v>584</v>
      </c>
      <c r="D278" s="129" t="s">
        <v>153</v>
      </c>
      <c r="E278" s="130" t="s">
        <v>599</v>
      </c>
      <c r="F278" s="131" t="s">
        <v>600</v>
      </c>
      <c r="G278" s="132" t="s">
        <v>210</v>
      </c>
      <c r="H278" s="133">
        <v>1</v>
      </c>
      <c r="I278" s="156"/>
      <c r="J278" s="134">
        <f>ROUND($I$278*$H$278,2)</f>
        <v>0</v>
      </c>
      <c r="K278" s="131"/>
      <c r="L278" s="24"/>
      <c r="M278" s="135"/>
      <c r="N278" s="136" t="s">
        <v>43</v>
      </c>
      <c r="Q278" s="137">
        <v>0</v>
      </c>
      <c r="R278" s="137">
        <f>$Q$278*$H$278</f>
        <v>0</v>
      </c>
      <c r="S278" s="137">
        <v>0</v>
      </c>
      <c r="T278" s="138">
        <f>$S$278*$H$278</f>
        <v>0</v>
      </c>
      <c r="AR278" s="89" t="s">
        <v>157</v>
      </c>
      <c r="AT278" s="89" t="s">
        <v>153</v>
      </c>
      <c r="AU278" s="89" t="s">
        <v>80</v>
      </c>
      <c r="AY278" s="10" t="s">
        <v>149</v>
      </c>
      <c r="BE278" s="139">
        <f>IF($N$278="základní",$J$278,0)</f>
        <v>0</v>
      </c>
      <c r="BF278" s="139">
        <f>IF($N$278="snížená",$J$278,0)</f>
        <v>0</v>
      </c>
      <c r="BG278" s="139">
        <f>IF($N$278="zákl. přenesená",$J$278,0)</f>
        <v>0</v>
      </c>
      <c r="BH278" s="139">
        <f>IF($N$278="sníž. přenesená",$J$278,0)</f>
        <v>0</v>
      </c>
      <c r="BI278" s="139">
        <f>IF($N$278="nulová",$J$278,0)</f>
        <v>0</v>
      </c>
      <c r="BJ278" s="89" t="s">
        <v>22</v>
      </c>
      <c r="BK278" s="139">
        <f>ROUND($I$278*$H$278,2)</f>
        <v>0</v>
      </c>
      <c r="BL278" s="89" t="s">
        <v>157</v>
      </c>
      <c r="BM278" s="89" t="s">
        <v>613</v>
      </c>
    </row>
    <row r="279" spans="2:47" s="10" customFormat="1" ht="16.5" customHeight="1">
      <c r="B279" s="24"/>
      <c r="D279" s="140" t="s">
        <v>158</v>
      </c>
      <c r="F279" s="141" t="s">
        <v>600</v>
      </c>
      <c r="L279" s="24"/>
      <c r="M279" s="50"/>
      <c r="T279" s="51"/>
      <c r="AT279" s="10" t="s">
        <v>158</v>
      </c>
      <c r="AU279" s="10" t="s">
        <v>80</v>
      </c>
    </row>
    <row r="280" spans="2:65" s="10" customFormat="1" ht="27" customHeight="1">
      <c r="B280" s="24"/>
      <c r="C280" s="129" t="s">
        <v>589</v>
      </c>
      <c r="D280" s="129" t="s">
        <v>153</v>
      </c>
      <c r="E280" s="130" t="s">
        <v>602</v>
      </c>
      <c r="F280" s="131" t="s">
        <v>603</v>
      </c>
      <c r="G280" s="132" t="s">
        <v>205</v>
      </c>
      <c r="H280" s="133">
        <v>1</v>
      </c>
      <c r="I280" s="156"/>
      <c r="J280" s="134">
        <f>ROUND($I$280*$H$280,2)</f>
        <v>0</v>
      </c>
      <c r="K280" s="131"/>
      <c r="L280" s="24"/>
      <c r="M280" s="135"/>
      <c r="N280" s="136" t="s">
        <v>43</v>
      </c>
      <c r="Q280" s="137">
        <v>0</v>
      </c>
      <c r="R280" s="137">
        <f>$Q$280*$H$280</f>
        <v>0</v>
      </c>
      <c r="S280" s="137">
        <v>0</v>
      </c>
      <c r="T280" s="138">
        <f>$S$280*$H$280</f>
        <v>0</v>
      </c>
      <c r="AR280" s="89" t="s">
        <v>157</v>
      </c>
      <c r="AT280" s="89" t="s">
        <v>153</v>
      </c>
      <c r="AU280" s="89" t="s">
        <v>80</v>
      </c>
      <c r="AY280" s="10" t="s">
        <v>149</v>
      </c>
      <c r="BE280" s="139">
        <f>IF($N$280="základní",$J$280,0)</f>
        <v>0</v>
      </c>
      <c r="BF280" s="139">
        <f>IF($N$280="snížená",$J$280,0)</f>
        <v>0</v>
      </c>
      <c r="BG280" s="139">
        <f>IF($N$280="zákl. přenesená",$J$280,0)</f>
        <v>0</v>
      </c>
      <c r="BH280" s="139">
        <f>IF($N$280="sníž. přenesená",$J$280,0)</f>
        <v>0</v>
      </c>
      <c r="BI280" s="139">
        <f>IF($N$280="nulová",$J$280,0)</f>
        <v>0</v>
      </c>
      <c r="BJ280" s="89" t="s">
        <v>22</v>
      </c>
      <c r="BK280" s="139">
        <f>ROUND($I$280*$H$280,2)</f>
        <v>0</v>
      </c>
      <c r="BL280" s="89" t="s">
        <v>157</v>
      </c>
      <c r="BM280" s="89" t="s">
        <v>616</v>
      </c>
    </row>
    <row r="281" spans="2:47" s="10" customFormat="1" ht="27" customHeight="1">
      <c r="B281" s="24"/>
      <c r="D281" s="140" t="s">
        <v>158</v>
      </c>
      <c r="F281" s="141" t="s">
        <v>603</v>
      </c>
      <c r="L281" s="24"/>
      <c r="M281" s="50"/>
      <c r="T281" s="51"/>
      <c r="AT281" s="10" t="s">
        <v>158</v>
      </c>
      <c r="AU281" s="10" t="s">
        <v>80</v>
      </c>
    </row>
    <row r="282" spans="2:65" s="10" customFormat="1" ht="15.75" customHeight="1">
      <c r="B282" s="24"/>
      <c r="C282" s="129" t="s">
        <v>592</v>
      </c>
      <c r="D282" s="129" t="s">
        <v>153</v>
      </c>
      <c r="E282" s="130" t="s">
        <v>605</v>
      </c>
      <c r="F282" s="131" t="s">
        <v>606</v>
      </c>
      <c r="G282" s="132" t="s">
        <v>205</v>
      </c>
      <c r="H282" s="133">
        <v>1</v>
      </c>
      <c r="I282" s="156"/>
      <c r="J282" s="134">
        <f>ROUND($I$282*$H$282,2)</f>
        <v>0</v>
      </c>
      <c r="K282" s="131"/>
      <c r="L282" s="24"/>
      <c r="M282" s="135"/>
      <c r="N282" s="136" t="s">
        <v>43</v>
      </c>
      <c r="Q282" s="137">
        <v>0</v>
      </c>
      <c r="R282" s="137">
        <f>$Q$282*$H$282</f>
        <v>0</v>
      </c>
      <c r="S282" s="137">
        <v>0</v>
      </c>
      <c r="T282" s="138">
        <f>$S$282*$H$282</f>
        <v>0</v>
      </c>
      <c r="AR282" s="89" t="s">
        <v>157</v>
      </c>
      <c r="AT282" s="89" t="s">
        <v>153</v>
      </c>
      <c r="AU282" s="89" t="s">
        <v>80</v>
      </c>
      <c r="AY282" s="10" t="s">
        <v>149</v>
      </c>
      <c r="BE282" s="139">
        <f>IF($N$282="základní",$J$282,0)</f>
        <v>0</v>
      </c>
      <c r="BF282" s="139">
        <f>IF($N$282="snížená",$J$282,0)</f>
        <v>0</v>
      </c>
      <c r="BG282" s="139">
        <f>IF($N$282="zákl. přenesená",$J$282,0)</f>
        <v>0</v>
      </c>
      <c r="BH282" s="139">
        <f>IF($N$282="sníž. přenesená",$J$282,0)</f>
        <v>0</v>
      </c>
      <c r="BI282" s="139">
        <f>IF($N$282="nulová",$J$282,0)</f>
        <v>0</v>
      </c>
      <c r="BJ282" s="89" t="s">
        <v>22</v>
      </c>
      <c r="BK282" s="139">
        <f>ROUND($I$282*$H$282,2)</f>
        <v>0</v>
      </c>
      <c r="BL282" s="89" t="s">
        <v>157</v>
      </c>
      <c r="BM282" s="89" t="s">
        <v>619</v>
      </c>
    </row>
    <row r="283" spans="2:47" s="10" customFormat="1" ht="16.5" customHeight="1">
      <c r="B283" s="24"/>
      <c r="D283" s="140" t="s">
        <v>158</v>
      </c>
      <c r="F283" s="141" t="s">
        <v>606</v>
      </c>
      <c r="L283" s="24"/>
      <c r="M283" s="50"/>
      <c r="T283" s="51"/>
      <c r="AT283" s="10" t="s">
        <v>158</v>
      </c>
      <c r="AU283" s="10" t="s">
        <v>80</v>
      </c>
    </row>
    <row r="284" spans="2:65" s="10" customFormat="1" ht="27" customHeight="1">
      <c r="B284" s="24"/>
      <c r="C284" s="129" t="s">
        <v>595</v>
      </c>
      <c r="D284" s="129" t="s">
        <v>153</v>
      </c>
      <c r="E284" s="130" t="s">
        <v>608</v>
      </c>
      <c r="F284" s="131" t="s">
        <v>609</v>
      </c>
      <c r="G284" s="132" t="s">
        <v>205</v>
      </c>
      <c r="H284" s="133">
        <v>1</v>
      </c>
      <c r="I284" s="156"/>
      <c r="J284" s="134">
        <f>ROUND($I$284*$H$284,2)</f>
        <v>0</v>
      </c>
      <c r="K284" s="131"/>
      <c r="L284" s="24"/>
      <c r="M284" s="135"/>
      <c r="N284" s="136" t="s">
        <v>43</v>
      </c>
      <c r="Q284" s="137">
        <v>0</v>
      </c>
      <c r="R284" s="137">
        <f>$Q$284*$H$284</f>
        <v>0</v>
      </c>
      <c r="S284" s="137">
        <v>0</v>
      </c>
      <c r="T284" s="138">
        <f>$S$284*$H$284</f>
        <v>0</v>
      </c>
      <c r="AR284" s="89" t="s">
        <v>157</v>
      </c>
      <c r="AT284" s="89" t="s">
        <v>153</v>
      </c>
      <c r="AU284" s="89" t="s">
        <v>80</v>
      </c>
      <c r="AY284" s="10" t="s">
        <v>149</v>
      </c>
      <c r="BE284" s="139">
        <f>IF($N$284="základní",$J$284,0)</f>
        <v>0</v>
      </c>
      <c r="BF284" s="139">
        <f>IF($N$284="snížená",$J$284,0)</f>
        <v>0</v>
      </c>
      <c r="BG284" s="139">
        <f>IF($N$284="zákl. přenesená",$J$284,0)</f>
        <v>0</v>
      </c>
      <c r="BH284" s="139">
        <f>IF($N$284="sníž. přenesená",$J$284,0)</f>
        <v>0</v>
      </c>
      <c r="BI284" s="139">
        <f>IF($N$284="nulová",$J$284,0)</f>
        <v>0</v>
      </c>
      <c r="BJ284" s="89" t="s">
        <v>22</v>
      </c>
      <c r="BK284" s="139">
        <f>ROUND($I$284*$H$284,2)</f>
        <v>0</v>
      </c>
      <c r="BL284" s="89" t="s">
        <v>157</v>
      </c>
      <c r="BM284" s="89" t="s">
        <v>622</v>
      </c>
    </row>
    <row r="285" spans="2:47" s="10" customFormat="1" ht="27" customHeight="1">
      <c r="B285" s="24"/>
      <c r="D285" s="140" t="s">
        <v>158</v>
      </c>
      <c r="F285" s="141" t="s">
        <v>609</v>
      </c>
      <c r="L285" s="24"/>
      <c r="M285" s="50"/>
      <c r="T285" s="51"/>
      <c r="AT285" s="10" t="s">
        <v>158</v>
      </c>
      <c r="AU285" s="10" t="s">
        <v>80</v>
      </c>
    </row>
    <row r="286" spans="2:65" s="10" customFormat="1" ht="15.75" customHeight="1">
      <c r="B286" s="24"/>
      <c r="C286" s="129" t="s">
        <v>598</v>
      </c>
      <c r="D286" s="129" t="s">
        <v>153</v>
      </c>
      <c r="E286" s="130" t="s">
        <v>611</v>
      </c>
      <c r="F286" s="131" t="s">
        <v>612</v>
      </c>
      <c r="G286" s="132" t="s">
        <v>205</v>
      </c>
      <c r="H286" s="133">
        <v>1</v>
      </c>
      <c r="I286" s="156"/>
      <c r="J286" s="134">
        <f>ROUND($I$286*$H$286,2)</f>
        <v>0</v>
      </c>
      <c r="K286" s="131"/>
      <c r="L286" s="24"/>
      <c r="M286" s="135"/>
      <c r="N286" s="136" t="s">
        <v>43</v>
      </c>
      <c r="Q286" s="137">
        <v>0</v>
      </c>
      <c r="R286" s="137">
        <f>$Q$286*$H$286</f>
        <v>0</v>
      </c>
      <c r="S286" s="137">
        <v>0</v>
      </c>
      <c r="T286" s="138">
        <f>$S$286*$H$286</f>
        <v>0</v>
      </c>
      <c r="AR286" s="89" t="s">
        <v>157</v>
      </c>
      <c r="AT286" s="89" t="s">
        <v>153</v>
      </c>
      <c r="AU286" s="89" t="s">
        <v>80</v>
      </c>
      <c r="AY286" s="10" t="s">
        <v>149</v>
      </c>
      <c r="BE286" s="139">
        <f>IF($N$286="základní",$J$286,0)</f>
        <v>0</v>
      </c>
      <c r="BF286" s="139">
        <f>IF($N$286="snížená",$J$286,0)</f>
        <v>0</v>
      </c>
      <c r="BG286" s="139">
        <f>IF($N$286="zákl. přenesená",$J$286,0)</f>
        <v>0</v>
      </c>
      <c r="BH286" s="139">
        <f>IF($N$286="sníž. přenesená",$J$286,0)</f>
        <v>0</v>
      </c>
      <c r="BI286" s="139">
        <f>IF($N$286="nulová",$J$286,0)</f>
        <v>0</v>
      </c>
      <c r="BJ286" s="89" t="s">
        <v>22</v>
      </c>
      <c r="BK286" s="139">
        <f>ROUND($I$286*$H$286,2)</f>
        <v>0</v>
      </c>
      <c r="BL286" s="89" t="s">
        <v>157</v>
      </c>
      <c r="BM286" s="89" t="s">
        <v>628</v>
      </c>
    </row>
    <row r="287" spans="2:47" s="10" customFormat="1" ht="16.5" customHeight="1">
      <c r="B287" s="24"/>
      <c r="D287" s="140" t="s">
        <v>158</v>
      </c>
      <c r="F287" s="141" t="s">
        <v>612</v>
      </c>
      <c r="L287" s="24"/>
      <c r="M287" s="50"/>
      <c r="T287" s="51"/>
      <c r="AT287" s="10" t="s">
        <v>158</v>
      </c>
      <c r="AU287" s="10" t="s">
        <v>80</v>
      </c>
    </row>
    <row r="288" spans="2:65" s="10" customFormat="1" ht="15.75" customHeight="1">
      <c r="B288" s="24"/>
      <c r="C288" s="129" t="s">
        <v>601</v>
      </c>
      <c r="D288" s="129" t="s">
        <v>153</v>
      </c>
      <c r="E288" s="130" t="s">
        <v>614</v>
      </c>
      <c r="F288" s="131" t="s">
        <v>615</v>
      </c>
      <c r="G288" s="132" t="s">
        <v>205</v>
      </c>
      <c r="H288" s="133">
        <v>6</v>
      </c>
      <c r="I288" s="156"/>
      <c r="J288" s="134">
        <f>ROUND($I$288*$H$288,2)</f>
        <v>0</v>
      </c>
      <c r="K288" s="131"/>
      <c r="L288" s="24"/>
      <c r="M288" s="135"/>
      <c r="N288" s="136" t="s">
        <v>43</v>
      </c>
      <c r="Q288" s="137">
        <v>0</v>
      </c>
      <c r="R288" s="137">
        <f>$Q$288*$H$288</f>
        <v>0</v>
      </c>
      <c r="S288" s="137">
        <v>0</v>
      </c>
      <c r="T288" s="138">
        <f>$S$288*$H$288</f>
        <v>0</v>
      </c>
      <c r="AR288" s="89" t="s">
        <v>157</v>
      </c>
      <c r="AT288" s="89" t="s">
        <v>153</v>
      </c>
      <c r="AU288" s="89" t="s">
        <v>80</v>
      </c>
      <c r="AY288" s="10" t="s">
        <v>149</v>
      </c>
      <c r="BE288" s="139">
        <f>IF($N$288="základní",$J$288,0)</f>
        <v>0</v>
      </c>
      <c r="BF288" s="139">
        <f>IF($N$288="snížená",$J$288,0)</f>
        <v>0</v>
      </c>
      <c r="BG288" s="139">
        <f>IF($N$288="zákl. přenesená",$J$288,0)</f>
        <v>0</v>
      </c>
      <c r="BH288" s="139">
        <f>IF($N$288="sníž. přenesená",$J$288,0)</f>
        <v>0</v>
      </c>
      <c r="BI288" s="139">
        <f>IF($N$288="nulová",$J$288,0)</f>
        <v>0</v>
      </c>
      <c r="BJ288" s="89" t="s">
        <v>22</v>
      </c>
      <c r="BK288" s="139">
        <f>ROUND($I$288*$H$288,2)</f>
        <v>0</v>
      </c>
      <c r="BL288" s="89" t="s">
        <v>157</v>
      </c>
      <c r="BM288" s="89" t="s">
        <v>632</v>
      </c>
    </row>
    <row r="289" spans="2:47" s="10" customFormat="1" ht="16.5" customHeight="1">
      <c r="B289" s="24"/>
      <c r="D289" s="140" t="s">
        <v>158</v>
      </c>
      <c r="F289" s="141" t="s">
        <v>615</v>
      </c>
      <c r="L289" s="24"/>
      <c r="M289" s="50"/>
      <c r="T289" s="51"/>
      <c r="AT289" s="10" t="s">
        <v>158</v>
      </c>
      <c r="AU289" s="10" t="s">
        <v>80</v>
      </c>
    </row>
    <row r="290" spans="2:65" s="10" customFormat="1" ht="15.75" customHeight="1">
      <c r="B290" s="24"/>
      <c r="C290" s="129" t="s">
        <v>604</v>
      </c>
      <c r="D290" s="129" t="s">
        <v>153</v>
      </c>
      <c r="E290" s="130" t="s">
        <v>617</v>
      </c>
      <c r="F290" s="131" t="s">
        <v>618</v>
      </c>
      <c r="G290" s="132" t="s">
        <v>205</v>
      </c>
      <c r="H290" s="133">
        <v>6</v>
      </c>
      <c r="I290" s="156"/>
      <c r="J290" s="134">
        <f>ROUND($I$290*$H$290,2)</f>
        <v>0</v>
      </c>
      <c r="K290" s="131"/>
      <c r="L290" s="24"/>
      <c r="M290" s="135"/>
      <c r="N290" s="136" t="s">
        <v>43</v>
      </c>
      <c r="Q290" s="137">
        <v>0</v>
      </c>
      <c r="R290" s="137">
        <f>$Q$290*$H$290</f>
        <v>0</v>
      </c>
      <c r="S290" s="137">
        <v>0</v>
      </c>
      <c r="T290" s="138">
        <f>$S$290*$H$290</f>
        <v>0</v>
      </c>
      <c r="AR290" s="89" t="s">
        <v>157</v>
      </c>
      <c r="AT290" s="89" t="s">
        <v>153</v>
      </c>
      <c r="AU290" s="89" t="s">
        <v>80</v>
      </c>
      <c r="AY290" s="10" t="s">
        <v>149</v>
      </c>
      <c r="BE290" s="139">
        <f>IF($N$290="základní",$J$290,0)</f>
        <v>0</v>
      </c>
      <c r="BF290" s="139">
        <f>IF($N$290="snížená",$J$290,0)</f>
        <v>0</v>
      </c>
      <c r="BG290" s="139">
        <f>IF($N$290="zákl. přenesená",$J$290,0)</f>
        <v>0</v>
      </c>
      <c r="BH290" s="139">
        <f>IF($N$290="sníž. přenesená",$J$290,0)</f>
        <v>0</v>
      </c>
      <c r="BI290" s="139">
        <f>IF($N$290="nulová",$J$290,0)</f>
        <v>0</v>
      </c>
      <c r="BJ290" s="89" t="s">
        <v>22</v>
      </c>
      <c r="BK290" s="139">
        <f>ROUND($I$290*$H$290,2)</f>
        <v>0</v>
      </c>
      <c r="BL290" s="89" t="s">
        <v>157</v>
      </c>
      <c r="BM290" s="89" t="s">
        <v>625</v>
      </c>
    </row>
    <row r="291" spans="2:47" s="10" customFormat="1" ht="16.5" customHeight="1">
      <c r="B291" s="24"/>
      <c r="D291" s="140" t="s">
        <v>158</v>
      </c>
      <c r="F291" s="141" t="s">
        <v>618</v>
      </c>
      <c r="L291" s="24"/>
      <c r="M291" s="50"/>
      <c r="T291" s="51"/>
      <c r="AT291" s="10" t="s">
        <v>158</v>
      </c>
      <c r="AU291" s="10" t="s">
        <v>80</v>
      </c>
    </row>
    <row r="292" spans="2:65" s="10" customFormat="1" ht="15.75" customHeight="1">
      <c r="B292" s="24"/>
      <c r="C292" s="129" t="s">
        <v>607</v>
      </c>
      <c r="D292" s="129" t="s">
        <v>153</v>
      </c>
      <c r="E292" s="130" t="s">
        <v>620</v>
      </c>
      <c r="F292" s="131" t="s">
        <v>621</v>
      </c>
      <c r="G292" s="132" t="s">
        <v>205</v>
      </c>
      <c r="H292" s="133">
        <v>2</v>
      </c>
      <c r="I292" s="156"/>
      <c r="J292" s="134">
        <f>ROUND($I$292*$H$292,2)</f>
        <v>0</v>
      </c>
      <c r="K292" s="131"/>
      <c r="L292" s="24"/>
      <c r="M292" s="135"/>
      <c r="N292" s="136" t="s">
        <v>43</v>
      </c>
      <c r="Q292" s="137">
        <v>0</v>
      </c>
      <c r="R292" s="137">
        <f>$Q$292*$H$292</f>
        <v>0</v>
      </c>
      <c r="S292" s="137">
        <v>0</v>
      </c>
      <c r="T292" s="138">
        <f>$S$292*$H$292</f>
        <v>0</v>
      </c>
      <c r="AR292" s="89" t="s">
        <v>157</v>
      </c>
      <c r="AT292" s="89" t="s">
        <v>153</v>
      </c>
      <c r="AU292" s="89" t="s">
        <v>80</v>
      </c>
      <c r="AY292" s="10" t="s">
        <v>149</v>
      </c>
      <c r="BE292" s="139">
        <f>IF($N$292="základní",$J$292,0)</f>
        <v>0</v>
      </c>
      <c r="BF292" s="139">
        <f>IF($N$292="snížená",$J$292,0)</f>
        <v>0</v>
      </c>
      <c r="BG292" s="139">
        <f>IF($N$292="zákl. přenesená",$J$292,0)</f>
        <v>0</v>
      </c>
      <c r="BH292" s="139">
        <f>IF($N$292="sníž. přenesená",$J$292,0)</f>
        <v>0</v>
      </c>
      <c r="BI292" s="139">
        <f>IF($N$292="nulová",$J$292,0)</f>
        <v>0</v>
      </c>
      <c r="BJ292" s="89" t="s">
        <v>22</v>
      </c>
      <c r="BK292" s="139">
        <f>ROUND($I$292*$H$292,2)</f>
        <v>0</v>
      </c>
      <c r="BL292" s="89" t="s">
        <v>157</v>
      </c>
      <c r="BM292" s="89" t="s">
        <v>629</v>
      </c>
    </row>
    <row r="293" spans="2:47" s="10" customFormat="1" ht="16.5" customHeight="1">
      <c r="B293" s="24"/>
      <c r="D293" s="140" t="s">
        <v>158</v>
      </c>
      <c r="F293" s="141" t="s">
        <v>621</v>
      </c>
      <c r="L293" s="24"/>
      <c r="M293" s="50"/>
      <c r="T293" s="51"/>
      <c r="AT293" s="10" t="s">
        <v>158</v>
      </c>
      <c r="AU293" s="10" t="s">
        <v>80</v>
      </c>
    </row>
    <row r="294" spans="2:65" s="10" customFormat="1" ht="15.75" customHeight="1">
      <c r="B294" s="24"/>
      <c r="C294" s="129" t="s">
        <v>610</v>
      </c>
      <c r="D294" s="129" t="s">
        <v>153</v>
      </c>
      <c r="E294" s="130" t="s">
        <v>623</v>
      </c>
      <c r="F294" s="131" t="s">
        <v>624</v>
      </c>
      <c r="G294" s="132" t="s">
        <v>205</v>
      </c>
      <c r="H294" s="133">
        <v>2</v>
      </c>
      <c r="I294" s="156"/>
      <c r="J294" s="134">
        <f>ROUND($I$294*$H$294,2)</f>
        <v>0</v>
      </c>
      <c r="K294" s="131"/>
      <c r="L294" s="24"/>
      <c r="M294" s="135"/>
      <c r="N294" s="136" t="s">
        <v>43</v>
      </c>
      <c r="Q294" s="137">
        <v>0</v>
      </c>
      <c r="R294" s="137">
        <f>$Q$294*$H$294</f>
        <v>0</v>
      </c>
      <c r="S294" s="137">
        <v>0</v>
      </c>
      <c r="T294" s="138">
        <f>$S$294*$H$294</f>
        <v>0</v>
      </c>
      <c r="AR294" s="89" t="s">
        <v>157</v>
      </c>
      <c r="AT294" s="89" t="s">
        <v>153</v>
      </c>
      <c r="AU294" s="89" t="s">
        <v>80</v>
      </c>
      <c r="AY294" s="10" t="s">
        <v>149</v>
      </c>
      <c r="BE294" s="139">
        <f>IF($N$294="základní",$J$294,0)</f>
        <v>0</v>
      </c>
      <c r="BF294" s="139">
        <f>IF($N$294="snížená",$J$294,0)</f>
        <v>0</v>
      </c>
      <c r="BG294" s="139">
        <f>IF($N$294="zákl. přenesená",$J$294,0)</f>
        <v>0</v>
      </c>
      <c r="BH294" s="139">
        <f>IF($N$294="sníž. přenesená",$J$294,0)</f>
        <v>0</v>
      </c>
      <c r="BI294" s="139">
        <f>IF($N$294="nulová",$J$294,0)</f>
        <v>0</v>
      </c>
      <c r="BJ294" s="89" t="s">
        <v>22</v>
      </c>
      <c r="BK294" s="139">
        <f>ROUND($I$294*$H$294,2)</f>
        <v>0</v>
      </c>
      <c r="BL294" s="89" t="s">
        <v>157</v>
      </c>
      <c r="BM294" s="89" t="s">
        <v>633</v>
      </c>
    </row>
    <row r="295" spans="2:47" s="10" customFormat="1" ht="16.5" customHeight="1">
      <c r="B295" s="24"/>
      <c r="D295" s="140" t="s">
        <v>158</v>
      </c>
      <c r="F295" s="141" t="s">
        <v>624</v>
      </c>
      <c r="L295" s="24"/>
      <c r="M295" s="50"/>
      <c r="T295" s="51"/>
      <c r="AT295" s="10" t="s">
        <v>158</v>
      </c>
      <c r="AU295" s="10" t="s">
        <v>80</v>
      </c>
    </row>
    <row r="296" spans="2:65" s="10" customFormat="1" ht="15.75" customHeight="1">
      <c r="B296" s="24"/>
      <c r="C296" s="129" t="s">
        <v>613</v>
      </c>
      <c r="D296" s="129" t="s">
        <v>153</v>
      </c>
      <c r="E296" s="130" t="s">
        <v>626</v>
      </c>
      <c r="F296" s="131" t="s">
        <v>627</v>
      </c>
      <c r="G296" s="132" t="s">
        <v>205</v>
      </c>
      <c r="H296" s="133">
        <v>1</v>
      </c>
      <c r="I296" s="156"/>
      <c r="J296" s="134">
        <f>ROUND($I$296*$H$296,2)</f>
        <v>0</v>
      </c>
      <c r="K296" s="131"/>
      <c r="L296" s="24"/>
      <c r="M296" s="135"/>
      <c r="N296" s="136" t="s">
        <v>43</v>
      </c>
      <c r="Q296" s="137">
        <v>0</v>
      </c>
      <c r="R296" s="137">
        <f>$Q$296*$H$296</f>
        <v>0</v>
      </c>
      <c r="S296" s="137">
        <v>0</v>
      </c>
      <c r="T296" s="138">
        <f>$S$296*$H$296</f>
        <v>0</v>
      </c>
      <c r="AR296" s="89" t="s">
        <v>157</v>
      </c>
      <c r="AT296" s="89" t="s">
        <v>153</v>
      </c>
      <c r="AU296" s="89" t="s">
        <v>80</v>
      </c>
      <c r="AY296" s="10" t="s">
        <v>149</v>
      </c>
      <c r="BE296" s="139">
        <f>IF($N$296="základní",$J$296,0)</f>
        <v>0</v>
      </c>
      <c r="BF296" s="139">
        <f>IF($N$296="snížená",$J$296,0)</f>
        <v>0</v>
      </c>
      <c r="BG296" s="139">
        <f>IF($N$296="zákl. přenesená",$J$296,0)</f>
        <v>0</v>
      </c>
      <c r="BH296" s="139">
        <f>IF($N$296="sníž. přenesená",$J$296,0)</f>
        <v>0</v>
      </c>
      <c r="BI296" s="139">
        <f>IF($N$296="nulová",$J$296,0)</f>
        <v>0</v>
      </c>
      <c r="BJ296" s="89" t="s">
        <v>22</v>
      </c>
      <c r="BK296" s="139">
        <f>ROUND($I$296*$H$296,2)</f>
        <v>0</v>
      </c>
      <c r="BL296" s="89" t="s">
        <v>157</v>
      </c>
      <c r="BM296" s="89" t="s">
        <v>636</v>
      </c>
    </row>
    <row r="297" spans="2:47" s="10" customFormat="1" ht="16.5" customHeight="1">
      <c r="B297" s="24"/>
      <c r="D297" s="140" t="s">
        <v>158</v>
      </c>
      <c r="F297" s="141" t="s">
        <v>627</v>
      </c>
      <c r="L297" s="24"/>
      <c r="M297" s="50"/>
      <c r="T297" s="51"/>
      <c r="AT297" s="10" t="s">
        <v>158</v>
      </c>
      <c r="AU297" s="10" t="s">
        <v>80</v>
      </c>
    </row>
    <row r="298" spans="2:65" s="10" customFormat="1" ht="15.75" customHeight="1">
      <c r="B298" s="24"/>
      <c r="C298" s="129" t="s">
        <v>616</v>
      </c>
      <c r="D298" s="129" t="s">
        <v>153</v>
      </c>
      <c r="E298" s="130" t="s">
        <v>716</v>
      </c>
      <c r="F298" s="131" t="s">
        <v>631</v>
      </c>
      <c r="G298" s="132" t="s">
        <v>205</v>
      </c>
      <c r="H298" s="133">
        <v>1</v>
      </c>
      <c r="I298" s="156"/>
      <c r="J298" s="134">
        <f>ROUND($I$298*$H$298,2)</f>
        <v>0</v>
      </c>
      <c r="K298" s="131"/>
      <c r="L298" s="24"/>
      <c r="M298" s="135"/>
      <c r="N298" s="136" t="s">
        <v>43</v>
      </c>
      <c r="Q298" s="137">
        <v>0</v>
      </c>
      <c r="R298" s="137">
        <f>$Q$298*$H$298</f>
        <v>0</v>
      </c>
      <c r="S298" s="137">
        <v>0</v>
      </c>
      <c r="T298" s="138">
        <f>$S$298*$H$298</f>
        <v>0</v>
      </c>
      <c r="AR298" s="89" t="s">
        <v>157</v>
      </c>
      <c r="AT298" s="89" t="s">
        <v>153</v>
      </c>
      <c r="AU298" s="89" t="s">
        <v>80</v>
      </c>
      <c r="AY298" s="10" t="s">
        <v>149</v>
      </c>
      <c r="BE298" s="139">
        <f>IF($N$298="základní",$J$298,0)</f>
        <v>0</v>
      </c>
      <c r="BF298" s="139">
        <f>IF($N$298="snížená",$J$298,0)</f>
        <v>0</v>
      </c>
      <c r="BG298" s="139">
        <f>IF($N$298="zákl. přenesená",$J$298,0)</f>
        <v>0</v>
      </c>
      <c r="BH298" s="139">
        <f>IF($N$298="sníž. přenesená",$J$298,0)</f>
        <v>0</v>
      </c>
      <c r="BI298" s="139">
        <f>IF($N$298="nulová",$J$298,0)</f>
        <v>0</v>
      </c>
      <c r="BJ298" s="89" t="s">
        <v>22</v>
      </c>
      <c r="BK298" s="139">
        <f>ROUND($I$298*$H$298,2)</f>
        <v>0</v>
      </c>
      <c r="BL298" s="89" t="s">
        <v>157</v>
      </c>
      <c r="BM298" s="89" t="s">
        <v>637</v>
      </c>
    </row>
    <row r="299" spans="2:47" s="10" customFormat="1" ht="16.5" customHeight="1">
      <c r="B299" s="24"/>
      <c r="D299" s="140" t="s">
        <v>158</v>
      </c>
      <c r="F299" s="141" t="s">
        <v>631</v>
      </c>
      <c r="L299" s="24"/>
      <c r="M299" s="50"/>
      <c r="T299" s="51"/>
      <c r="AT299" s="10" t="s">
        <v>158</v>
      </c>
      <c r="AU299" s="10" t="s">
        <v>80</v>
      </c>
    </row>
    <row r="300" spans="2:65" s="10" customFormat="1" ht="15.75" customHeight="1">
      <c r="B300" s="24"/>
      <c r="C300" s="129" t="s">
        <v>619</v>
      </c>
      <c r="D300" s="129" t="s">
        <v>153</v>
      </c>
      <c r="E300" s="130" t="s">
        <v>638</v>
      </c>
      <c r="F300" s="131" t="s">
        <v>639</v>
      </c>
      <c r="G300" s="132" t="s">
        <v>291</v>
      </c>
      <c r="H300" s="133">
        <v>50</v>
      </c>
      <c r="I300" s="156"/>
      <c r="J300" s="134">
        <f>ROUND($I$300*$H$300,2)</f>
        <v>0</v>
      </c>
      <c r="K300" s="131"/>
      <c r="L300" s="24"/>
      <c r="M300" s="135"/>
      <c r="N300" s="136" t="s">
        <v>43</v>
      </c>
      <c r="Q300" s="137">
        <v>0</v>
      </c>
      <c r="R300" s="137">
        <f>$Q$300*$H$300</f>
        <v>0</v>
      </c>
      <c r="S300" s="137">
        <v>0</v>
      </c>
      <c r="T300" s="138">
        <f>$S$300*$H$300</f>
        <v>0</v>
      </c>
      <c r="AR300" s="89" t="s">
        <v>157</v>
      </c>
      <c r="AT300" s="89" t="s">
        <v>153</v>
      </c>
      <c r="AU300" s="89" t="s">
        <v>80</v>
      </c>
      <c r="AY300" s="10" t="s">
        <v>149</v>
      </c>
      <c r="BE300" s="139">
        <f>IF($N$300="základní",$J$300,0)</f>
        <v>0</v>
      </c>
      <c r="BF300" s="139">
        <f>IF($N$300="snížená",$J$300,0)</f>
        <v>0</v>
      </c>
      <c r="BG300" s="139">
        <f>IF($N$300="zákl. přenesená",$J$300,0)</f>
        <v>0</v>
      </c>
      <c r="BH300" s="139">
        <f>IF($N$300="sníž. přenesená",$J$300,0)</f>
        <v>0</v>
      </c>
      <c r="BI300" s="139">
        <f>IF($N$300="nulová",$J$300,0)</f>
        <v>0</v>
      </c>
      <c r="BJ300" s="89" t="s">
        <v>22</v>
      </c>
      <c r="BK300" s="139">
        <f>ROUND($I$300*$H$300,2)</f>
        <v>0</v>
      </c>
      <c r="BL300" s="89" t="s">
        <v>157</v>
      </c>
      <c r="BM300" s="89" t="s">
        <v>640</v>
      </c>
    </row>
    <row r="301" spans="2:47" s="10" customFormat="1" ht="16.5" customHeight="1">
      <c r="B301" s="24"/>
      <c r="D301" s="140" t="s">
        <v>158</v>
      </c>
      <c r="F301" s="141" t="s">
        <v>639</v>
      </c>
      <c r="L301" s="24"/>
      <c r="M301" s="50"/>
      <c r="T301" s="51"/>
      <c r="AT301" s="10" t="s">
        <v>158</v>
      </c>
      <c r="AU301" s="10" t="s">
        <v>80</v>
      </c>
    </row>
    <row r="302" spans="2:65" s="10" customFormat="1" ht="15.75" customHeight="1">
      <c r="B302" s="24"/>
      <c r="C302" s="129" t="s">
        <v>622</v>
      </c>
      <c r="D302" s="129" t="s">
        <v>153</v>
      </c>
      <c r="E302" s="130" t="s">
        <v>630</v>
      </c>
      <c r="F302" s="131" t="s">
        <v>642</v>
      </c>
      <c r="G302" s="132" t="s">
        <v>291</v>
      </c>
      <c r="H302" s="133">
        <v>50</v>
      </c>
      <c r="I302" s="156"/>
      <c r="J302" s="134">
        <f>ROUND($I$302*$H$302,2)</f>
        <v>0</v>
      </c>
      <c r="K302" s="131"/>
      <c r="L302" s="24"/>
      <c r="M302" s="135"/>
      <c r="N302" s="136" t="s">
        <v>43</v>
      </c>
      <c r="Q302" s="137">
        <v>0</v>
      </c>
      <c r="R302" s="137">
        <f>$Q$302*$H$302</f>
        <v>0</v>
      </c>
      <c r="S302" s="137">
        <v>0</v>
      </c>
      <c r="T302" s="138">
        <f>$S$302*$H$302</f>
        <v>0</v>
      </c>
      <c r="AR302" s="89" t="s">
        <v>157</v>
      </c>
      <c r="AT302" s="89" t="s">
        <v>153</v>
      </c>
      <c r="AU302" s="89" t="s">
        <v>80</v>
      </c>
      <c r="AY302" s="10" t="s">
        <v>149</v>
      </c>
      <c r="BE302" s="139">
        <f>IF($N$302="základní",$J$302,0)</f>
        <v>0</v>
      </c>
      <c r="BF302" s="139">
        <f>IF($N$302="snížená",$J$302,0)</f>
        <v>0</v>
      </c>
      <c r="BG302" s="139">
        <f>IF($N$302="zákl. přenesená",$J$302,0)</f>
        <v>0</v>
      </c>
      <c r="BH302" s="139">
        <f>IF($N$302="sníž. přenesená",$J$302,0)</f>
        <v>0</v>
      </c>
      <c r="BI302" s="139">
        <f>IF($N$302="nulová",$J$302,0)</f>
        <v>0</v>
      </c>
      <c r="BJ302" s="89" t="s">
        <v>22</v>
      </c>
      <c r="BK302" s="139">
        <f>ROUND($I$302*$H$302,2)</f>
        <v>0</v>
      </c>
      <c r="BL302" s="89" t="s">
        <v>157</v>
      </c>
      <c r="BM302" s="89" t="s">
        <v>28</v>
      </c>
    </row>
    <row r="303" spans="2:47" s="10" customFormat="1" ht="16.5" customHeight="1">
      <c r="B303" s="24"/>
      <c r="D303" s="140" t="s">
        <v>158</v>
      </c>
      <c r="F303" s="141" t="s">
        <v>642</v>
      </c>
      <c r="L303" s="24"/>
      <c r="M303" s="50"/>
      <c r="T303" s="51"/>
      <c r="AT303" s="10" t="s">
        <v>158</v>
      </c>
      <c r="AU303" s="10" t="s">
        <v>80</v>
      </c>
    </row>
    <row r="304" spans="2:65" s="10" customFormat="1" ht="15.75" customHeight="1">
      <c r="B304" s="24"/>
      <c r="C304" s="129" t="s">
        <v>628</v>
      </c>
      <c r="D304" s="129" t="s">
        <v>153</v>
      </c>
      <c r="E304" s="130" t="s">
        <v>643</v>
      </c>
      <c r="F304" s="131" t="s">
        <v>644</v>
      </c>
      <c r="G304" s="132" t="s">
        <v>291</v>
      </c>
      <c r="H304" s="133">
        <v>10</v>
      </c>
      <c r="I304" s="156"/>
      <c r="J304" s="134">
        <f>ROUND($I$304*$H$304,2)</f>
        <v>0</v>
      </c>
      <c r="K304" s="131"/>
      <c r="L304" s="24"/>
      <c r="M304" s="135"/>
      <c r="N304" s="136" t="s">
        <v>43</v>
      </c>
      <c r="Q304" s="137">
        <v>0</v>
      </c>
      <c r="R304" s="137">
        <f>$Q$304*$H$304</f>
        <v>0</v>
      </c>
      <c r="S304" s="137">
        <v>0</v>
      </c>
      <c r="T304" s="138">
        <f>$S$304*$H$304</f>
        <v>0</v>
      </c>
      <c r="AR304" s="89" t="s">
        <v>157</v>
      </c>
      <c r="AT304" s="89" t="s">
        <v>153</v>
      </c>
      <c r="AU304" s="89" t="s">
        <v>80</v>
      </c>
      <c r="AY304" s="10" t="s">
        <v>149</v>
      </c>
      <c r="BE304" s="139">
        <f>IF($N$304="základní",$J$304,0)</f>
        <v>0</v>
      </c>
      <c r="BF304" s="139">
        <f>IF($N$304="snížená",$J$304,0)</f>
        <v>0</v>
      </c>
      <c r="BG304" s="139">
        <f>IF($N$304="zákl. přenesená",$J$304,0)</f>
        <v>0</v>
      </c>
      <c r="BH304" s="139">
        <f>IF($N$304="sníž. přenesená",$J$304,0)</f>
        <v>0</v>
      </c>
      <c r="BI304" s="139">
        <f>IF($N$304="nulová",$J$304,0)</f>
        <v>0</v>
      </c>
      <c r="BJ304" s="89" t="s">
        <v>22</v>
      </c>
      <c r="BK304" s="139">
        <f>ROUND($I$304*$H$304,2)</f>
        <v>0</v>
      </c>
      <c r="BL304" s="89" t="s">
        <v>157</v>
      </c>
      <c r="BM304" s="89" t="s">
        <v>645</v>
      </c>
    </row>
    <row r="305" spans="2:47" s="10" customFormat="1" ht="16.5" customHeight="1">
      <c r="B305" s="24"/>
      <c r="D305" s="140" t="s">
        <v>158</v>
      </c>
      <c r="F305" s="141" t="s">
        <v>644</v>
      </c>
      <c r="L305" s="24"/>
      <c r="M305" s="50"/>
      <c r="T305" s="51"/>
      <c r="AT305" s="10" t="s">
        <v>158</v>
      </c>
      <c r="AU305" s="10" t="s">
        <v>80</v>
      </c>
    </row>
    <row r="306" spans="2:65" s="10" customFormat="1" ht="15.75" customHeight="1">
      <c r="B306" s="24"/>
      <c r="C306" s="129" t="s">
        <v>632</v>
      </c>
      <c r="D306" s="129" t="s">
        <v>153</v>
      </c>
      <c r="E306" s="130" t="s">
        <v>641</v>
      </c>
      <c r="F306" s="131" t="s">
        <v>647</v>
      </c>
      <c r="G306" s="132" t="s">
        <v>291</v>
      </c>
      <c r="H306" s="133">
        <v>10</v>
      </c>
      <c r="I306" s="156"/>
      <c r="J306" s="134">
        <f>ROUND($I$306*$H$306,2)</f>
        <v>0</v>
      </c>
      <c r="K306" s="131"/>
      <c r="L306" s="24"/>
      <c r="M306" s="135"/>
      <c r="N306" s="136" t="s">
        <v>43</v>
      </c>
      <c r="Q306" s="137">
        <v>0</v>
      </c>
      <c r="R306" s="137">
        <f>$Q$306*$H$306</f>
        <v>0</v>
      </c>
      <c r="S306" s="137">
        <v>0</v>
      </c>
      <c r="T306" s="138">
        <f>$S$306*$H$306</f>
        <v>0</v>
      </c>
      <c r="AR306" s="89" t="s">
        <v>157</v>
      </c>
      <c r="AT306" s="89" t="s">
        <v>153</v>
      </c>
      <c r="AU306" s="89" t="s">
        <v>80</v>
      </c>
      <c r="AY306" s="10" t="s">
        <v>149</v>
      </c>
      <c r="BE306" s="139">
        <f>IF($N$306="základní",$J$306,0)</f>
        <v>0</v>
      </c>
      <c r="BF306" s="139">
        <f>IF($N$306="snížená",$J$306,0)</f>
        <v>0</v>
      </c>
      <c r="BG306" s="139">
        <f>IF($N$306="zákl. přenesená",$J$306,0)</f>
        <v>0</v>
      </c>
      <c r="BH306" s="139">
        <f>IF($N$306="sníž. přenesená",$J$306,0)</f>
        <v>0</v>
      </c>
      <c r="BI306" s="139">
        <f>IF($N$306="nulová",$J$306,0)</f>
        <v>0</v>
      </c>
      <c r="BJ306" s="89" t="s">
        <v>22</v>
      </c>
      <c r="BK306" s="139">
        <f>ROUND($I$306*$H$306,2)</f>
        <v>0</v>
      </c>
      <c r="BL306" s="89" t="s">
        <v>157</v>
      </c>
      <c r="BM306" s="89" t="s">
        <v>648</v>
      </c>
    </row>
    <row r="307" spans="2:47" s="10" customFormat="1" ht="16.5" customHeight="1">
      <c r="B307" s="24"/>
      <c r="D307" s="140" t="s">
        <v>158</v>
      </c>
      <c r="F307" s="141" t="s">
        <v>647</v>
      </c>
      <c r="L307" s="24"/>
      <c r="M307" s="50"/>
      <c r="T307" s="51"/>
      <c r="AT307" s="10" t="s">
        <v>158</v>
      </c>
      <c r="AU307" s="10" t="s">
        <v>80</v>
      </c>
    </row>
    <row r="308" spans="2:65" s="10" customFormat="1" ht="15.75" customHeight="1">
      <c r="B308" s="24"/>
      <c r="C308" s="129" t="s">
        <v>625</v>
      </c>
      <c r="D308" s="129" t="s">
        <v>153</v>
      </c>
      <c r="E308" s="130" t="s">
        <v>649</v>
      </c>
      <c r="F308" s="131" t="s">
        <v>650</v>
      </c>
      <c r="G308" s="132" t="s">
        <v>205</v>
      </c>
      <c r="H308" s="133">
        <v>1</v>
      </c>
      <c r="I308" s="156"/>
      <c r="J308" s="134">
        <f>ROUND($I$308*$H$308,2)</f>
        <v>0</v>
      </c>
      <c r="K308" s="131"/>
      <c r="L308" s="24"/>
      <c r="M308" s="135"/>
      <c r="N308" s="136" t="s">
        <v>43</v>
      </c>
      <c r="Q308" s="137">
        <v>0</v>
      </c>
      <c r="R308" s="137">
        <f>$Q$308*$H$308</f>
        <v>0</v>
      </c>
      <c r="S308" s="137">
        <v>0</v>
      </c>
      <c r="T308" s="138">
        <f>$S$308*$H$308</f>
        <v>0</v>
      </c>
      <c r="AR308" s="89" t="s">
        <v>157</v>
      </c>
      <c r="AT308" s="89" t="s">
        <v>153</v>
      </c>
      <c r="AU308" s="89" t="s">
        <v>80</v>
      </c>
      <c r="AY308" s="10" t="s">
        <v>149</v>
      </c>
      <c r="BE308" s="139">
        <f>IF($N$308="základní",$J$308,0)</f>
        <v>0</v>
      </c>
      <c r="BF308" s="139">
        <f>IF($N$308="snížená",$J$308,0)</f>
        <v>0</v>
      </c>
      <c r="BG308" s="139">
        <f>IF($N$308="zákl. přenesená",$J$308,0)</f>
        <v>0</v>
      </c>
      <c r="BH308" s="139">
        <f>IF($N$308="sníž. přenesená",$J$308,0)</f>
        <v>0</v>
      </c>
      <c r="BI308" s="139">
        <f>IF($N$308="nulová",$J$308,0)</f>
        <v>0</v>
      </c>
      <c r="BJ308" s="89" t="s">
        <v>22</v>
      </c>
      <c r="BK308" s="139">
        <f>ROUND($I$308*$H$308,2)</f>
        <v>0</v>
      </c>
      <c r="BL308" s="89" t="s">
        <v>157</v>
      </c>
      <c r="BM308" s="89" t="s">
        <v>653</v>
      </c>
    </row>
    <row r="309" spans="2:47" s="10" customFormat="1" ht="16.5" customHeight="1">
      <c r="B309" s="24"/>
      <c r="D309" s="140" t="s">
        <v>158</v>
      </c>
      <c r="F309" s="141" t="s">
        <v>650</v>
      </c>
      <c r="L309" s="24"/>
      <c r="M309" s="50"/>
      <c r="T309" s="51"/>
      <c r="AT309" s="10" t="s">
        <v>158</v>
      </c>
      <c r="AU309" s="10" t="s">
        <v>80</v>
      </c>
    </row>
    <row r="310" spans="2:63" s="119" customFormat="1" ht="30.75" customHeight="1">
      <c r="B310" s="118"/>
      <c r="D310" s="120" t="s">
        <v>71</v>
      </c>
      <c r="E310" s="127" t="s">
        <v>651</v>
      </c>
      <c r="F310" s="127" t="s">
        <v>652</v>
      </c>
      <c r="J310" s="128">
        <f>$BK$310</f>
        <v>0</v>
      </c>
      <c r="L310" s="118"/>
      <c r="M310" s="123"/>
      <c r="P310" s="124">
        <f>SUM($P$311:$P$330)</f>
        <v>0</v>
      </c>
      <c r="R310" s="124">
        <f>SUM($R$311:$R$330)</f>
        <v>0</v>
      </c>
      <c r="T310" s="125">
        <f>SUM($T$311:$T$330)</f>
        <v>0</v>
      </c>
      <c r="AR310" s="120" t="s">
        <v>22</v>
      </c>
      <c r="AT310" s="120" t="s">
        <v>71</v>
      </c>
      <c r="AU310" s="120" t="s">
        <v>22</v>
      </c>
      <c r="AY310" s="120" t="s">
        <v>149</v>
      </c>
      <c r="BK310" s="126">
        <f>SUM($BK$311:$BK$330)</f>
        <v>0</v>
      </c>
    </row>
    <row r="311" spans="2:65" s="10" customFormat="1" ht="27" customHeight="1">
      <c r="B311" s="24"/>
      <c r="C311" s="129" t="s">
        <v>629</v>
      </c>
      <c r="D311" s="129" t="s">
        <v>153</v>
      </c>
      <c r="E311" s="130" t="s">
        <v>654</v>
      </c>
      <c r="F311" s="131" t="s">
        <v>655</v>
      </c>
      <c r="G311" s="132" t="s">
        <v>205</v>
      </c>
      <c r="H311" s="133">
        <v>1</v>
      </c>
      <c r="I311" s="156"/>
      <c r="J311" s="134">
        <f>ROUND($I$311*$H$311,2)</f>
        <v>0</v>
      </c>
      <c r="K311" s="131"/>
      <c r="L311" s="24"/>
      <c r="M311" s="135"/>
      <c r="N311" s="136" t="s">
        <v>43</v>
      </c>
      <c r="Q311" s="137">
        <v>0</v>
      </c>
      <c r="R311" s="137">
        <f>$Q$311*$H$311</f>
        <v>0</v>
      </c>
      <c r="S311" s="137">
        <v>0</v>
      </c>
      <c r="T311" s="138">
        <f>$S$311*$H$311</f>
        <v>0</v>
      </c>
      <c r="AR311" s="89" t="s">
        <v>157</v>
      </c>
      <c r="AT311" s="89" t="s">
        <v>153</v>
      </c>
      <c r="AU311" s="89" t="s">
        <v>80</v>
      </c>
      <c r="AY311" s="10" t="s">
        <v>149</v>
      </c>
      <c r="BE311" s="139">
        <f>IF($N$311="základní",$J$311,0)</f>
        <v>0</v>
      </c>
      <c r="BF311" s="139">
        <f>IF($N$311="snížená",$J$311,0)</f>
        <v>0</v>
      </c>
      <c r="BG311" s="139">
        <f>IF($N$311="zákl. přenesená",$J$311,0)</f>
        <v>0</v>
      </c>
      <c r="BH311" s="139">
        <f>IF($N$311="sníž. přenesená",$J$311,0)</f>
        <v>0</v>
      </c>
      <c r="BI311" s="139">
        <f>IF($N$311="nulová",$J$311,0)</f>
        <v>0</v>
      </c>
      <c r="BJ311" s="89" t="s">
        <v>22</v>
      </c>
      <c r="BK311" s="139">
        <f>ROUND($I$311*$H$311,2)</f>
        <v>0</v>
      </c>
      <c r="BL311" s="89" t="s">
        <v>157</v>
      </c>
      <c r="BM311" s="89" t="s">
        <v>656</v>
      </c>
    </row>
    <row r="312" spans="2:47" s="10" customFormat="1" ht="27" customHeight="1">
      <c r="B312" s="24"/>
      <c r="D312" s="140" t="s">
        <v>158</v>
      </c>
      <c r="F312" s="141" t="s">
        <v>655</v>
      </c>
      <c r="L312" s="24"/>
      <c r="M312" s="50"/>
      <c r="T312" s="51"/>
      <c r="AT312" s="10" t="s">
        <v>158</v>
      </c>
      <c r="AU312" s="10" t="s">
        <v>80</v>
      </c>
    </row>
    <row r="313" spans="2:65" s="10" customFormat="1" ht="15.75" customHeight="1">
      <c r="B313" s="24"/>
      <c r="C313" s="129" t="s">
        <v>633</v>
      </c>
      <c r="D313" s="129" t="s">
        <v>153</v>
      </c>
      <c r="E313" s="130" t="s">
        <v>752</v>
      </c>
      <c r="F313" s="131" t="s">
        <v>594</v>
      </c>
      <c r="G313" s="132" t="s">
        <v>205</v>
      </c>
      <c r="H313" s="133">
        <v>1</v>
      </c>
      <c r="I313" s="156"/>
      <c r="J313" s="134">
        <f>ROUND($I$313*$H$313,2)</f>
        <v>0</v>
      </c>
      <c r="K313" s="131"/>
      <c r="L313" s="24"/>
      <c r="M313" s="135"/>
      <c r="N313" s="136" t="s">
        <v>43</v>
      </c>
      <c r="Q313" s="137">
        <v>0</v>
      </c>
      <c r="R313" s="137">
        <f>$Q$313*$H$313</f>
        <v>0</v>
      </c>
      <c r="S313" s="137">
        <v>0</v>
      </c>
      <c r="T313" s="138">
        <f>$S$313*$H$313</f>
        <v>0</v>
      </c>
      <c r="AR313" s="89" t="s">
        <v>157</v>
      </c>
      <c r="AT313" s="89" t="s">
        <v>153</v>
      </c>
      <c r="AU313" s="89" t="s">
        <v>80</v>
      </c>
      <c r="AY313" s="10" t="s">
        <v>149</v>
      </c>
      <c r="BE313" s="139">
        <f>IF($N$313="základní",$J$313,0)</f>
        <v>0</v>
      </c>
      <c r="BF313" s="139">
        <f>IF($N$313="snížená",$J$313,0)</f>
        <v>0</v>
      </c>
      <c r="BG313" s="139">
        <f>IF($N$313="zákl. přenesená",$J$313,0)</f>
        <v>0</v>
      </c>
      <c r="BH313" s="139">
        <f>IF($N$313="sníž. přenesená",$J$313,0)</f>
        <v>0</v>
      </c>
      <c r="BI313" s="139">
        <f>IF($N$313="nulová",$J$313,0)</f>
        <v>0</v>
      </c>
      <c r="BJ313" s="89" t="s">
        <v>22</v>
      </c>
      <c r="BK313" s="139">
        <f>ROUND($I$313*$H$313,2)</f>
        <v>0</v>
      </c>
      <c r="BL313" s="89" t="s">
        <v>157</v>
      </c>
      <c r="BM313" s="89" t="s">
        <v>753</v>
      </c>
    </row>
    <row r="314" spans="2:47" s="10" customFormat="1" ht="16.5" customHeight="1">
      <c r="B314" s="24"/>
      <c r="D314" s="140" t="s">
        <v>158</v>
      </c>
      <c r="F314" s="141" t="s">
        <v>594</v>
      </c>
      <c r="L314" s="24"/>
      <c r="M314" s="50"/>
      <c r="T314" s="51"/>
      <c r="AT314" s="10" t="s">
        <v>158</v>
      </c>
      <c r="AU314" s="10" t="s">
        <v>80</v>
      </c>
    </row>
    <row r="315" spans="2:65" s="10" customFormat="1" ht="39" customHeight="1">
      <c r="B315" s="24"/>
      <c r="C315" s="129" t="s">
        <v>636</v>
      </c>
      <c r="D315" s="129" t="s">
        <v>153</v>
      </c>
      <c r="E315" s="130" t="s">
        <v>658</v>
      </c>
      <c r="F315" s="131" t="s">
        <v>659</v>
      </c>
      <c r="G315" s="132" t="s">
        <v>205</v>
      </c>
      <c r="H315" s="133">
        <v>12</v>
      </c>
      <c r="I315" s="156"/>
      <c r="J315" s="134">
        <f>ROUND($I$315*$H$315,2)</f>
        <v>0</v>
      </c>
      <c r="K315" s="131"/>
      <c r="L315" s="24"/>
      <c r="M315" s="135"/>
      <c r="N315" s="136" t="s">
        <v>43</v>
      </c>
      <c r="Q315" s="137">
        <v>0</v>
      </c>
      <c r="R315" s="137">
        <f>$Q$315*$H$315</f>
        <v>0</v>
      </c>
      <c r="S315" s="137">
        <v>0</v>
      </c>
      <c r="T315" s="138">
        <f>$S$315*$H$315</f>
        <v>0</v>
      </c>
      <c r="AR315" s="89" t="s">
        <v>157</v>
      </c>
      <c r="AT315" s="89" t="s">
        <v>153</v>
      </c>
      <c r="AU315" s="89" t="s">
        <v>80</v>
      </c>
      <c r="AY315" s="10" t="s">
        <v>149</v>
      </c>
      <c r="BE315" s="139">
        <f>IF($N$315="základní",$J$315,0)</f>
        <v>0</v>
      </c>
      <c r="BF315" s="139">
        <f>IF($N$315="snížená",$J$315,0)</f>
        <v>0</v>
      </c>
      <c r="BG315" s="139">
        <f>IF($N$315="zákl. přenesená",$J$315,0)</f>
        <v>0</v>
      </c>
      <c r="BH315" s="139">
        <f>IF($N$315="sníž. přenesená",$J$315,0)</f>
        <v>0</v>
      </c>
      <c r="BI315" s="139">
        <f>IF($N$315="nulová",$J$315,0)</f>
        <v>0</v>
      </c>
      <c r="BJ315" s="89" t="s">
        <v>22</v>
      </c>
      <c r="BK315" s="139">
        <f>ROUND($I$315*$H$315,2)</f>
        <v>0</v>
      </c>
      <c r="BL315" s="89" t="s">
        <v>157</v>
      </c>
      <c r="BM315" s="89" t="s">
        <v>657</v>
      </c>
    </row>
    <row r="316" spans="2:47" s="10" customFormat="1" ht="62.25" customHeight="1">
      <c r="B316" s="24"/>
      <c r="D316" s="140" t="s">
        <v>158</v>
      </c>
      <c r="F316" s="141" t="s">
        <v>660</v>
      </c>
      <c r="L316" s="24"/>
      <c r="M316" s="50"/>
      <c r="T316" s="51"/>
      <c r="AT316" s="10" t="s">
        <v>158</v>
      </c>
      <c r="AU316" s="10" t="s">
        <v>80</v>
      </c>
    </row>
    <row r="317" spans="2:65" s="10" customFormat="1" ht="15.75" customHeight="1">
      <c r="B317" s="24"/>
      <c r="C317" s="129" t="s">
        <v>637</v>
      </c>
      <c r="D317" s="129" t="s">
        <v>153</v>
      </c>
      <c r="E317" s="130" t="s">
        <v>646</v>
      </c>
      <c r="F317" s="131" t="s">
        <v>663</v>
      </c>
      <c r="G317" s="132" t="s">
        <v>205</v>
      </c>
      <c r="H317" s="133">
        <v>12</v>
      </c>
      <c r="I317" s="156"/>
      <c r="J317" s="134">
        <f>ROUND($I$317*$H$317,2)</f>
        <v>0</v>
      </c>
      <c r="K317" s="131"/>
      <c r="L317" s="24"/>
      <c r="M317" s="135"/>
      <c r="N317" s="136" t="s">
        <v>43</v>
      </c>
      <c r="Q317" s="137">
        <v>0</v>
      </c>
      <c r="R317" s="137">
        <f>$Q$317*$H$317</f>
        <v>0</v>
      </c>
      <c r="S317" s="137">
        <v>0</v>
      </c>
      <c r="T317" s="138">
        <f>$S$317*$H$317</f>
        <v>0</v>
      </c>
      <c r="AR317" s="89" t="s">
        <v>157</v>
      </c>
      <c r="AT317" s="89" t="s">
        <v>153</v>
      </c>
      <c r="AU317" s="89" t="s">
        <v>80</v>
      </c>
      <c r="AY317" s="10" t="s">
        <v>149</v>
      </c>
      <c r="BE317" s="139">
        <f>IF($N$317="základní",$J$317,0)</f>
        <v>0</v>
      </c>
      <c r="BF317" s="139">
        <f>IF($N$317="snížená",$J$317,0)</f>
        <v>0</v>
      </c>
      <c r="BG317" s="139">
        <f>IF($N$317="zákl. přenesená",$J$317,0)</f>
        <v>0</v>
      </c>
      <c r="BH317" s="139">
        <f>IF($N$317="sníž. přenesená",$J$317,0)</f>
        <v>0</v>
      </c>
      <c r="BI317" s="139">
        <f>IF($N$317="nulová",$J$317,0)</f>
        <v>0</v>
      </c>
      <c r="BJ317" s="89" t="s">
        <v>22</v>
      </c>
      <c r="BK317" s="139">
        <f>ROUND($I$317*$H$317,2)</f>
        <v>0</v>
      </c>
      <c r="BL317" s="89" t="s">
        <v>157</v>
      </c>
      <c r="BM317" s="89" t="s">
        <v>661</v>
      </c>
    </row>
    <row r="318" spans="2:47" s="10" customFormat="1" ht="16.5" customHeight="1">
      <c r="B318" s="24"/>
      <c r="D318" s="140" t="s">
        <v>158</v>
      </c>
      <c r="F318" s="141" t="s">
        <v>663</v>
      </c>
      <c r="L318" s="24"/>
      <c r="M318" s="50"/>
      <c r="T318" s="51"/>
      <c r="AT318" s="10" t="s">
        <v>158</v>
      </c>
      <c r="AU318" s="10" t="s">
        <v>80</v>
      </c>
    </row>
    <row r="319" spans="2:65" s="10" customFormat="1" ht="15.75" customHeight="1">
      <c r="B319" s="24"/>
      <c r="C319" s="129" t="s">
        <v>640</v>
      </c>
      <c r="D319" s="129" t="s">
        <v>153</v>
      </c>
      <c r="E319" s="130" t="s">
        <v>665</v>
      </c>
      <c r="F319" s="131" t="s">
        <v>666</v>
      </c>
      <c r="G319" s="132" t="s">
        <v>205</v>
      </c>
      <c r="H319" s="133">
        <v>2</v>
      </c>
      <c r="I319" s="156"/>
      <c r="J319" s="134">
        <f>ROUND($I$319*$H$319,2)</f>
        <v>0</v>
      </c>
      <c r="K319" s="131"/>
      <c r="L319" s="24"/>
      <c r="M319" s="135"/>
      <c r="N319" s="136" t="s">
        <v>43</v>
      </c>
      <c r="Q319" s="137">
        <v>0</v>
      </c>
      <c r="R319" s="137">
        <f>$Q$319*$H$319</f>
        <v>0</v>
      </c>
      <c r="S319" s="137">
        <v>0</v>
      </c>
      <c r="T319" s="138">
        <f>$S$319*$H$319</f>
        <v>0</v>
      </c>
      <c r="AR319" s="89" t="s">
        <v>157</v>
      </c>
      <c r="AT319" s="89" t="s">
        <v>153</v>
      </c>
      <c r="AU319" s="89" t="s">
        <v>80</v>
      </c>
      <c r="AY319" s="10" t="s">
        <v>149</v>
      </c>
      <c r="BE319" s="139">
        <f>IF($N$319="základní",$J$319,0)</f>
        <v>0</v>
      </c>
      <c r="BF319" s="139">
        <f>IF($N$319="snížená",$J$319,0)</f>
        <v>0</v>
      </c>
      <c r="BG319" s="139">
        <f>IF($N$319="zákl. přenesená",$J$319,0)</f>
        <v>0</v>
      </c>
      <c r="BH319" s="139">
        <f>IF($N$319="sníž. přenesená",$J$319,0)</f>
        <v>0</v>
      </c>
      <c r="BI319" s="139">
        <f>IF($N$319="nulová",$J$319,0)</f>
        <v>0</v>
      </c>
      <c r="BJ319" s="89" t="s">
        <v>22</v>
      </c>
      <c r="BK319" s="139">
        <f>ROUND($I$319*$H$319,2)</f>
        <v>0</v>
      </c>
      <c r="BL319" s="89" t="s">
        <v>157</v>
      </c>
      <c r="BM319" s="89" t="s">
        <v>664</v>
      </c>
    </row>
    <row r="320" spans="2:47" s="10" customFormat="1" ht="16.5" customHeight="1">
      <c r="B320" s="24"/>
      <c r="D320" s="140" t="s">
        <v>158</v>
      </c>
      <c r="F320" s="141" t="s">
        <v>666</v>
      </c>
      <c r="L320" s="24"/>
      <c r="M320" s="50"/>
      <c r="T320" s="51"/>
      <c r="AT320" s="10" t="s">
        <v>158</v>
      </c>
      <c r="AU320" s="10" t="s">
        <v>80</v>
      </c>
    </row>
    <row r="321" spans="2:65" s="10" customFormat="1" ht="15.75" customHeight="1">
      <c r="B321" s="24"/>
      <c r="C321" s="129" t="s">
        <v>28</v>
      </c>
      <c r="D321" s="129" t="s">
        <v>153</v>
      </c>
      <c r="E321" s="130" t="s">
        <v>662</v>
      </c>
      <c r="F321" s="131" t="s">
        <v>669</v>
      </c>
      <c r="G321" s="132" t="s">
        <v>205</v>
      </c>
      <c r="H321" s="133">
        <v>2</v>
      </c>
      <c r="I321" s="156"/>
      <c r="J321" s="134">
        <f>ROUND($I$321*$H$321,2)</f>
        <v>0</v>
      </c>
      <c r="K321" s="131"/>
      <c r="L321" s="24"/>
      <c r="M321" s="135"/>
      <c r="N321" s="136" t="s">
        <v>43</v>
      </c>
      <c r="Q321" s="137">
        <v>0</v>
      </c>
      <c r="R321" s="137">
        <f>$Q$321*$H$321</f>
        <v>0</v>
      </c>
      <c r="S321" s="137">
        <v>0</v>
      </c>
      <c r="T321" s="138">
        <f>$S$321*$H$321</f>
        <v>0</v>
      </c>
      <c r="AR321" s="89" t="s">
        <v>157</v>
      </c>
      <c r="AT321" s="89" t="s">
        <v>153</v>
      </c>
      <c r="AU321" s="89" t="s">
        <v>80</v>
      </c>
      <c r="AY321" s="10" t="s">
        <v>149</v>
      </c>
      <c r="BE321" s="139">
        <f>IF($N$321="základní",$J$321,0)</f>
        <v>0</v>
      </c>
      <c r="BF321" s="139">
        <f>IF($N$321="snížená",$J$321,0)</f>
        <v>0</v>
      </c>
      <c r="BG321" s="139">
        <f>IF($N$321="zákl. přenesená",$J$321,0)</f>
        <v>0</v>
      </c>
      <c r="BH321" s="139">
        <f>IF($N$321="sníž. přenesená",$J$321,0)</f>
        <v>0</v>
      </c>
      <c r="BI321" s="139">
        <f>IF($N$321="nulová",$J$321,0)</f>
        <v>0</v>
      </c>
      <c r="BJ321" s="89" t="s">
        <v>22</v>
      </c>
      <c r="BK321" s="139">
        <f>ROUND($I$321*$H$321,2)</f>
        <v>0</v>
      </c>
      <c r="BL321" s="89" t="s">
        <v>157</v>
      </c>
      <c r="BM321" s="89" t="s">
        <v>667</v>
      </c>
    </row>
    <row r="322" spans="2:47" s="10" customFormat="1" ht="16.5" customHeight="1">
      <c r="B322" s="24"/>
      <c r="D322" s="140" t="s">
        <v>158</v>
      </c>
      <c r="F322" s="141" t="s">
        <v>669</v>
      </c>
      <c r="L322" s="24"/>
      <c r="M322" s="50"/>
      <c r="T322" s="51"/>
      <c r="AT322" s="10" t="s">
        <v>158</v>
      </c>
      <c r="AU322" s="10" t="s">
        <v>80</v>
      </c>
    </row>
    <row r="323" spans="2:65" s="10" customFormat="1" ht="15.75" customHeight="1">
      <c r="B323" s="24"/>
      <c r="C323" s="129" t="s">
        <v>645</v>
      </c>
      <c r="D323" s="129" t="s">
        <v>153</v>
      </c>
      <c r="E323" s="130" t="s">
        <v>634</v>
      </c>
      <c r="F323" s="131" t="s">
        <v>672</v>
      </c>
      <c r="G323" s="132" t="s">
        <v>205</v>
      </c>
      <c r="H323" s="133">
        <v>1</v>
      </c>
      <c r="I323" s="156"/>
      <c r="J323" s="134">
        <f>ROUND($I$323*$H$323,2)</f>
        <v>0</v>
      </c>
      <c r="K323" s="131"/>
      <c r="L323" s="24"/>
      <c r="M323" s="135"/>
      <c r="N323" s="136" t="s">
        <v>43</v>
      </c>
      <c r="Q323" s="137">
        <v>0</v>
      </c>
      <c r="R323" s="137">
        <f>$Q$323*$H$323</f>
        <v>0</v>
      </c>
      <c r="S323" s="137">
        <v>0</v>
      </c>
      <c r="T323" s="138">
        <f>$S$323*$H$323</f>
        <v>0</v>
      </c>
      <c r="AR323" s="89" t="s">
        <v>157</v>
      </c>
      <c r="AT323" s="89" t="s">
        <v>153</v>
      </c>
      <c r="AU323" s="89" t="s">
        <v>80</v>
      </c>
      <c r="AY323" s="10" t="s">
        <v>149</v>
      </c>
      <c r="BE323" s="139">
        <f>IF($N$323="základní",$J$323,0)</f>
        <v>0</v>
      </c>
      <c r="BF323" s="139">
        <f>IF($N$323="snížená",$J$323,0)</f>
        <v>0</v>
      </c>
      <c r="BG323" s="139">
        <f>IF($N$323="zákl. přenesená",$J$323,0)</f>
        <v>0</v>
      </c>
      <c r="BH323" s="139">
        <f>IF($N$323="sníž. přenesená",$J$323,0)</f>
        <v>0</v>
      </c>
      <c r="BI323" s="139">
        <f>IF($N$323="nulová",$J$323,0)</f>
        <v>0</v>
      </c>
      <c r="BJ323" s="89" t="s">
        <v>22</v>
      </c>
      <c r="BK323" s="139">
        <f>ROUND($I$323*$H$323,2)</f>
        <v>0</v>
      </c>
      <c r="BL323" s="89" t="s">
        <v>157</v>
      </c>
      <c r="BM323" s="89" t="s">
        <v>670</v>
      </c>
    </row>
    <row r="324" spans="2:47" s="10" customFormat="1" ht="16.5" customHeight="1">
      <c r="B324" s="24"/>
      <c r="D324" s="140" t="s">
        <v>158</v>
      </c>
      <c r="F324" s="141" t="s">
        <v>672</v>
      </c>
      <c r="L324" s="24"/>
      <c r="M324" s="50"/>
      <c r="T324" s="51"/>
      <c r="AT324" s="10" t="s">
        <v>158</v>
      </c>
      <c r="AU324" s="10" t="s">
        <v>80</v>
      </c>
    </row>
    <row r="325" spans="2:65" s="10" customFormat="1" ht="15.75" customHeight="1">
      <c r="B325" s="24"/>
      <c r="C325" s="129" t="s">
        <v>648</v>
      </c>
      <c r="D325" s="129" t="s">
        <v>153</v>
      </c>
      <c r="E325" s="130" t="s">
        <v>716</v>
      </c>
      <c r="F325" s="131" t="s">
        <v>631</v>
      </c>
      <c r="G325" s="132" t="s">
        <v>205</v>
      </c>
      <c r="H325" s="133">
        <v>1</v>
      </c>
      <c r="I325" s="156"/>
      <c r="J325" s="134">
        <f>ROUND($I$325*$H$325,2)</f>
        <v>0</v>
      </c>
      <c r="K325" s="131"/>
      <c r="L325" s="24"/>
      <c r="M325" s="135"/>
      <c r="N325" s="136" t="s">
        <v>43</v>
      </c>
      <c r="Q325" s="137">
        <v>0</v>
      </c>
      <c r="R325" s="137">
        <f>$Q$325*$H$325</f>
        <v>0</v>
      </c>
      <c r="S325" s="137">
        <v>0</v>
      </c>
      <c r="T325" s="138">
        <f>$S$325*$H$325</f>
        <v>0</v>
      </c>
      <c r="AR325" s="89" t="s">
        <v>157</v>
      </c>
      <c r="AT325" s="89" t="s">
        <v>153</v>
      </c>
      <c r="AU325" s="89" t="s">
        <v>80</v>
      </c>
      <c r="AY325" s="10" t="s">
        <v>149</v>
      </c>
      <c r="BE325" s="139">
        <f>IF($N$325="základní",$J$325,0)</f>
        <v>0</v>
      </c>
      <c r="BF325" s="139">
        <f>IF($N$325="snížená",$J$325,0)</f>
        <v>0</v>
      </c>
      <c r="BG325" s="139">
        <f>IF($N$325="zákl. přenesená",$J$325,0)</f>
        <v>0</v>
      </c>
      <c r="BH325" s="139">
        <f>IF($N$325="sníž. přenesená",$J$325,0)</f>
        <v>0</v>
      </c>
      <c r="BI325" s="139">
        <f>IF($N$325="nulová",$J$325,0)</f>
        <v>0</v>
      </c>
      <c r="BJ325" s="89" t="s">
        <v>22</v>
      </c>
      <c r="BK325" s="139">
        <f>ROUND($I$325*$H$325,2)</f>
        <v>0</v>
      </c>
      <c r="BL325" s="89" t="s">
        <v>157</v>
      </c>
      <c r="BM325" s="89" t="s">
        <v>673</v>
      </c>
    </row>
    <row r="326" spans="2:47" s="10" customFormat="1" ht="16.5" customHeight="1">
      <c r="B326" s="24"/>
      <c r="D326" s="140" t="s">
        <v>158</v>
      </c>
      <c r="F326" s="141" t="s">
        <v>631</v>
      </c>
      <c r="L326" s="24"/>
      <c r="M326" s="50"/>
      <c r="T326" s="51"/>
      <c r="AT326" s="10" t="s">
        <v>158</v>
      </c>
      <c r="AU326" s="10" t="s">
        <v>80</v>
      </c>
    </row>
    <row r="327" spans="2:65" s="10" customFormat="1" ht="15.75" customHeight="1">
      <c r="B327" s="24"/>
      <c r="C327" s="129" t="s">
        <v>653</v>
      </c>
      <c r="D327" s="129" t="s">
        <v>153</v>
      </c>
      <c r="E327" s="130" t="s">
        <v>675</v>
      </c>
      <c r="F327" s="131" t="s">
        <v>676</v>
      </c>
      <c r="G327" s="132" t="s">
        <v>291</v>
      </c>
      <c r="H327" s="133">
        <v>100</v>
      </c>
      <c r="I327" s="156"/>
      <c r="J327" s="134">
        <f>ROUND($I$327*$H$327,2)</f>
        <v>0</v>
      </c>
      <c r="K327" s="131"/>
      <c r="L327" s="24"/>
      <c r="M327" s="135"/>
      <c r="N327" s="136" t="s">
        <v>43</v>
      </c>
      <c r="Q327" s="137">
        <v>0</v>
      </c>
      <c r="R327" s="137">
        <f>$Q$327*$H$327</f>
        <v>0</v>
      </c>
      <c r="S327" s="137">
        <v>0</v>
      </c>
      <c r="T327" s="138">
        <f>$S$327*$H$327</f>
        <v>0</v>
      </c>
      <c r="AR327" s="89" t="s">
        <v>157</v>
      </c>
      <c r="AT327" s="89" t="s">
        <v>153</v>
      </c>
      <c r="AU327" s="89" t="s">
        <v>80</v>
      </c>
      <c r="AY327" s="10" t="s">
        <v>149</v>
      </c>
      <c r="BE327" s="139">
        <f>IF($N$327="základní",$J$327,0)</f>
        <v>0</v>
      </c>
      <c r="BF327" s="139">
        <f>IF($N$327="snížená",$J$327,0)</f>
        <v>0</v>
      </c>
      <c r="BG327" s="139">
        <f>IF($N$327="zákl. přenesená",$J$327,0)</f>
        <v>0</v>
      </c>
      <c r="BH327" s="139">
        <f>IF($N$327="sníž. přenesená",$J$327,0)</f>
        <v>0</v>
      </c>
      <c r="BI327" s="139">
        <f>IF($N$327="nulová",$J$327,0)</f>
        <v>0</v>
      </c>
      <c r="BJ327" s="89" t="s">
        <v>22</v>
      </c>
      <c r="BK327" s="139">
        <f>ROUND($I$327*$H$327,2)</f>
        <v>0</v>
      </c>
      <c r="BL327" s="89" t="s">
        <v>157</v>
      </c>
      <c r="BM327" s="89" t="s">
        <v>674</v>
      </c>
    </row>
    <row r="328" spans="2:47" s="10" customFormat="1" ht="16.5" customHeight="1">
      <c r="B328" s="24"/>
      <c r="D328" s="140" t="s">
        <v>158</v>
      </c>
      <c r="F328" s="141" t="s">
        <v>676</v>
      </c>
      <c r="L328" s="24"/>
      <c r="M328" s="50"/>
      <c r="T328" s="51"/>
      <c r="AT328" s="10" t="s">
        <v>158</v>
      </c>
      <c r="AU328" s="10" t="s">
        <v>80</v>
      </c>
    </row>
    <row r="329" spans="2:65" s="10" customFormat="1" ht="15.75" customHeight="1">
      <c r="B329" s="24"/>
      <c r="C329" s="129" t="s">
        <v>656</v>
      </c>
      <c r="D329" s="129" t="s">
        <v>153</v>
      </c>
      <c r="E329" s="130" t="s">
        <v>630</v>
      </c>
      <c r="F329" s="131" t="s">
        <v>642</v>
      </c>
      <c r="G329" s="132" t="s">
        <v>291</v>
      </c>
      <c r="H329" s="133">
        <v>100</v>
      </c>
      <c r="I329" s="156"/>
      <c r="J329" s="134">
        <f>ROUND($I$329*$H$329,2)</f>
        <v>0</v>
      </c>
      <c r="K329" s="131"/>
      <c r="L329" s="24"/>
      <c r="M329" s="135"/>
      <c r="N329" s="136" t="s">
        <v>43</v>
      </c>
      <c r="Q329" s="137">
        <v>0</v>
      </c>
      <c r="R329" s="137">
        <f>$Q$329*$H$329</f>
        <v>0</v>
      </c>
      <c r="S329" s="137">
        <v>0</v>
      </c>
      <c r="T329" s="138">
        <f>$S$329*$H$329</f>
        <v>0</v>
      </c>
      <c r="AR329" s="89" t="s">
        <v>157</v>
      </c>
      <c r="AT329" s="89" t="s">
        <v>153</v>
      </c>
      <c r="AU329" s="89" t="s">
        <v>80</v>
      </c>
      <c r="AY329" s="10" t="s">
        <v>149</v>
      </c>
      <c r="BE329" s="139">
        <f>IF($N$329="základní",$J$329,0)</f>
        <v>0</v>
      </c>
      <c r="BF329" s="139">
        <f>IF($N$329="snížená",$J$329,0)</f>
        <v>0</v>
      </c>
      <c r="BG329" s="139">
        <f>IF($N$329="zákl. přenesená",$J$329,0)</f>
        <v>0</v>
      </c>
      <c r="BH329" s="139">
        <f>IF($N$329="sníž. přenesená",$J$329,0)</f>
        <v>0</v>
      </c>
      <c r="BI329" s="139">
        <f>IF($N$329="nulová",$J$329,0)</f>
        <v>0</v>
      </c>
      <c r="BJ329" s="89" t="s">
        <v>22</v>
      </c>
      <c r="BK329" s="139">
        <f>ROUND($I$329*$H$329,2)</f>
        <v>0</v>
      </c>
      <c r="BL329" s="89" t="s">
        <v>157</v>
      </c>
      <c r="BM329" s="89" t="s">
        <v>677</v>
      </c>
    </row>
    <row r="330" spans="2:47" s="10" customFormat="1" ht="16.5" customHeight="1">
      <c r="B330" s="24"/>
      <c r="D330" s="140" t="s">
        <v>158</v>
      </c>
      <c r="F330" s="141" t="s">
        <v>642</v>
      </c>
      <c r="L330" s="24"/>
      <c r="M330" s="50"/>
      <c r="T330" s="51"/>
      <c r="AT330" s="10" t="s">
        <v>158</v>
      </c>
      <c r="AU330" s="10" t="s">
        <v>80</v>
      </c>
    </row>
    <row r="331" spans="2:63" s="119" customFormat="1" ht="30.75" customHeight="1">
      <c r="B331" s="118"/>
      <c r="D331" s="120" t="s">
        <v>71</v>
      </c>
      <c r="E331" s="127" t="s">
        <v>678</v>
      </c>
      <c r="F331" s="127" t="s">
        <v>679</v>
      </c>
      <c r="J331" s="128">
        <f>$BK$331</f>
        <v>0</v>
      </c>
      <c r="L331" s="118"/>
      <c r="M331" s="123"/>
      <c r="P331" s="124">
        <f>SUM($P$332:$P$339)</f>
        <v>0</v>
      </c>
      <c r="R331" s="124">
        <f>SUM($R$332:$R$339)</f>
        <v>0</v>
      </c>
      <c r="T331" s="125">
        <f>SUM($T$332:$T$339)</f>
        <v>0</v>
      </c>
      <c r="AR331" s="120" t="s">
        <v>22</v>
      </c>
      <c r="AT331" s="120" t="s">
        <v>71</v>
      </c>
      <c r="AU331" s="120" t="s">
        <v>22</v>
      </c>
      <c r="AY331" s="120" t="s">
        <v>149</v>
      </c>
      <c r="BK331" s="126">
        <f>SUM($BK$332:$BK$339)</f>
        <v>0</v>
      </c>
    </row>
    <row r="332" spans="2:65" s="10" customFormat="1" ht="39" customHeight="1">
      <c r="B332" s="24"/>
      <c r="C332" s="129" t="s">
        <v>754</v>
      </c>
      <c r="D332" s="129" t="s">
        <v>153</v>
      </c>
      <c r="E332" s="130" t="s">
        <v>681</v>
      </c>
      <c r="F332" s="131" t="s">
        <v>682</v>
      </c>
      <c r="G332" s="132" t="s">
        <v>205</v>
      </c>
      <c r="H332" s="133">
        <v>4</v>
      </c>
      <c r="I332" s="156"/>
      <c r="J332" s="134">
        <f>ROUND($I$332*$H$332,2)</f>
        <v>0</v>
      </c>
      <c r="K332" s="131"/>
      <c r="L332" s="24"/>
      <c r="M332" s="135"/>
      <c r="N332" s="136" t="s">
        <v>43</v>
      </c>
      <c r="Q332" s="137">
        <v>0</v>
      </c>
      <c r="R332" s="137">
        <f>$Q$332*$H$332</f>
        <v>0</v>
      </c>
      <c r="S332" s="137">
        <v>0</v>
      </c>
      <c r="T332" s="138">
        <f>$S$332*$H$332</f>
        <v>0</v>
      </c>
      <c r="AR332" s="89" t="s">
        <v>157</v>
      </c>
      <c r="AT332" s="89" t="s">
        <v>153</v>
      </c>
      <c r="AU332" s="89" t="s">
        <v>80</v>
      </c>
      <c r="AY332" s="10" t="s">
        <v>149</v>
      </c>
      <c r="BE332" s="139">
        <f>IF($N$332="základní",$J$332,0)</f>
        <v>0</v>
      </c>
      <c r="BF332" s="139">
        <f>IF($N$332="snížená",$J$332,0)</f>
        <v>0</v>
      </c>
      <c r="BG332" s="139">
        <f>IF($N$332="zákl. přenesená",$J$332,0)</f>
        <v>0</v>
      </c>
      <c r="BH332" s="139">
        <f>IF($N$332="sníž. přenesená",$J$332,0)</f>
        <v>0</v>
      </c>
      <c r="BI332" s="139">
        <f>IF($N$332="nulová",$J$332,0)</f>
        <v>0</v>
      </c>
      <c r="BJ332" s="89" t="s">
        <v>22</v>
      </c>
      <c r="BK332" s="139">
        <f>ROUND($I$332*$H$332,2)</f>
        <v>0</v>
      </c>
      <c r="BL332" s="89" t="s">
        <v>157</v>
      </c>
      <c r="BM332" s="89" t="s">
        <v>755</v>
      </c>
    </row>
    <row r="333" spans="2:47" s="10" customFormat="1" ht="27" customHeight="1">
      <c r="B333" s="24"/>
      <c r="D333" s="140" t="s">
        <v>158</v>
      </c>
      <c r="F333" s="141" t="s">
        <v>682</v>
      </c>
      <c r="L333" s="24"/>
      <c r="M333" s="50"/>
      <c r="T333" s="51"/>
      <c r="AT333" s="10" t="s">
        <v>158</v>
      </c>
      <c r="AU333" s="10" t="s">
        <v>80</v>
      </c>
    </row>
    <row r="334" spans="2:65" s="10" customFormat="1" ht="15.75" customHeight="1">
      <c r="B334" s="24"/>
      <c r="C334" s="129" t="s">
        <v>756</v>
      </c>
      <c r="D334" s="129" t="s">
        <v>153</v>
      </c>
      <c r="E334" s="130" t="s">
        <v>685</v>
      </c>
      <c r="F334" s="131" t="s">
        <v>686</v>
      </c>
      <c r="G334" s="132" t="s">
        <v>205</v>
      </c>
      <c r="H334" s="133">
        <v>4</v>
      </c>
      <c r="I334" s="156"/>
      <c r="J334" s="134">
        <f>ROUND($I$334*$H$334,2)</f>
        <v>0</v>
      </c>
      <c r="K334" s="131"/>
      <c r="L334" s="24"/>
      <c r="M334" s="135"/>
      <c r="N334" s="136" t="s">
        <v>43</v>
      </c>
      <c r="Q334" s="137">
        <v>0</v>
      </c>
      <c r="R334" s="137">
        <f>$Q$334*$H$334</f>
        <v>0</v>
      </c>
      <c r="S334" s="137">
        <v>0</v>
      </c>
      <c r="T334" s="138">
        <f>$S$334*$H$334</f>
        <v>0</v>
      </c>
      <c r="AR334" s="89" t="s">
        <v>157</v>
      </c>
      <c r="AT334" s="89" t="s">
        <v>153</v>
      </c>
      <c r="AU334" s="89" t="s">
        <v>80</v>
      </c>
      <c r="AY334" s="10" t="s">
        <v>149</v>
      </c>
      <c r="BE334" s="139">
        <f>IF($N$334="základní",$J$334,0)</f>
        <v>0</v>
      </c>
      <c r="BF334" s="139">
        <f>IF($N$334="snížená",$J$334,0)</f>
        <v>0</v>
      </c>
      <c r="BG334" s="139">
        <f>IF($N$334="zákl. přenesená",$J$334,0)</f>
        <v>0</v>
      </c>
      <c r="BH334" s="139">
        <f>IF($N$334="sníž. přenesená",$J$334,0)</f>
        <v>0</v>
      </c>
      <c r="BI334" s="139">
        <f>IF($N$334="nulová",$J$334,0)</f>
        <v>0</v>
      </c>
      <c r="BJ334" s="89" t="s">
        <v>22</v>
      </c>
      <c r="BK334" s="139">
        <f>ROUND($I$334*$H$334,2)</f>
        <v>0</v>
      </c>
      <c r="BL334" s="89" t="s">
        <v>157</v>
      </c>
      <c r="BM334" s="89" t="s">
        <v>757</v>
      </c>
    </row>
    <row r="335" spans="2:47" s="10" customFormat="1" ht="16.5" customHeight="1">
      <c r="B335" s="24"/>
      <c r="D335" s="140" t="s">
        <v>158</v>
      </c>
      <c r="F335" s="141" t="s">
        <v>686</v>
      </c>
      <c r="L335" s="24"/>
      <c r="M335" s="50"/>
      <c r="T335" s="51"/>
      <c r="AT335" s="10" t="s">
        <v>158</v>
      </c>
      <c r="AU335" s="10" t="s">
        <v>80</v>
      </c>
    </row>
    <row r="336" spans="2:65" s="10" customFormat="1" ht="27" customHeight="1">
      <c r="B336" s="24"/>
      <c r="C336" s="129" t="s">
        <v>758</v>
      </c>
      <c r="D336" s="129" t="s">
        <v>153</v>
      </c>
      <c r="E336" s="130" t="s">
        <v>689</v>
      </c>
      <c r="F336" s="131" t="s">
        <v>690</v>
      </c>
      <c r="G336" s="132" t="s">
        <v>205</v>
      </c>
      <c r="H336" s="133">
        <v>2</v>
      </c>
      <c r="I336" s="156"/>
      <c r="J336" s="134">
        <f>ROUND($I$336*$H$336,2)</f>
        <v>0</v>
      </c>
      <c r="K336" s="131"/>
      <c r="L336" s="24"/>
      <c r="M336" s="135"/>
      <c r="N336" s="136" t="s">
        <v>43</v>
      </c>
      <c r="Q336" s="137">
        <v>0</v>
      </c>
      <c r="R336" s="137">
        <f>$Q$336*$H$336</f>
        <v>0</v>
      </c>
      <c r="S336" s="137">
        <v>0</v>
      </c>
      <c r="T336" s="138">
        <f>$S$336*$H$336</f>
        <v>0</v>
      </c>
      <c r="AR336" s="89" t="s">
        <v>157</v>
      </c>
      <c r="AT336" s="89" t="s">
        <v>153</v>
      </c>
      <c r="AU336" s="89" t="s">
        <v>80</v>
      </c>
      <c r="AY336" s="10" t="s">
        <v>149</v>
      </c>
      <c r="BE336" s="139">
        <f>IF($N$336="základní",$J$336,0)</f>
        <v>0</v>
      </c>
      <c r="BF336" s="139">
        <f>IF($N$336="snížená",$J$336,0)</f>
        <v>0</v>
      </c>
      <c r="BG336" s="139">
        <f>IF($N$336="zákl. přenesená",$J$336,0)</f>
        <v>0</v>
      </c>
      <c r="BH336" s="139">
        <f>IF($N$336="sníž. přenesená",$J$336,0)</f>
        <v>0</v>
      </c>
      <c r="BI336" s="139">
        <f>IF($N$336="nulová",$J$336,0)</f>
        <v>0</v>
      </c>
      <c r="BJ336" s="89" t="s">
        <v>22</v>
      </c>
      <c r="BK336" s="139">
        <f>ROUND($I$336*$H$336,2)</f>
        <v>0</v>
      </c>
      <c r="BL336" s="89" t="s">
        <v>157</v>
      </c>
      <c r="BM336" s="89" t="s">
        <v>759</v>
      </c>
    </row>
    <row r="337" spans="2:47" s="10" customFormat="1" ht="16.5" customHeight="1">
      <c r="B337" s="24"/>
      <c r="D337" s="140" t="s">
        <v>158</v>
      </c>
      <c r="F337" s="141" t="s">
        <v>690</v>
      </c>
      <c r="L337" s="24"/>
      <c r="M337" s="50"/>
      <c r="T337" s="51"/>
      <c r="AT337" s="10" t="s">
        <v>158</v>
      </c>
      <c r="AU337" s="10" t="s">
        <v>80</v>
      </c>
    </row>
    <row r="338" spans="2:65" s="10" customFormat="1" ht="27" customHeight="1">
      <c r="B338" s="24"/>
      <c r="C338" s="129" t="s">
        <v>760</v>
      </c>
      <c r="D338" s="129" t="s">
        <v>153</v>
      </c>
      <c r="E338" s="130" t="s">
        <v>693</v>
      </c>
      <c r="F338" s="131" t="s">
        <v>694</v>
      </c>
      <c r="G338" s="132" t="s">
        <v>205</v>
      </c>
      <c r="H338" s="133">
        <v>2</v>
      </c>
      <c r="I338" s="156"/>
      <c r="J338" s="134">
        <f>ROUND($I$338*$H$338,2)</f>
        <v>0</v>
      </c>
      <c r="K338" s="131"/>
      <c r="L338" s="24"/>
      <c r="M338" s="135"/>
      <c r="N338" s="136" t="s">
        <v>43</v>
      </c>
      <c r="Q338" s="137">
        <v>0</v>
      </c>
      <c r="R338" s="137">
        <f>$Q$338*$H$338</f>
        <v>0</v>
      </c>
      <c r="S338" s="137">
        <v>0</v>
      </c>
      <c r="T338" s="138">
        <f>$S$338*$H$338</f>
        <v>0</v>
      </c>
      <c r="AR338" s="89" t="s">
        <v>157</v>
      </c>
      <c r="AT338" s="89" t="s">
        <v>153</v>
      </c>
      <c r="AU338" s="89" t="s">
        <v>80</v>
      </c>
      <c r="AY338" s="10" t="s">
        <v>149</v>
      </c>
      <c r="BE338" s="139">
        <f>IF($N$338="základní",$J$338,0)</f>
        <v>0</v>
      </c>
      <c r="BF338" s="139">
        <f>IF($N$338="snížená",$J$338,0)</f>
        <v>0</v>
      </c>
      <c r="BG338" s="139">
        <f>IF($N$338="zákl. přenesená",$J$338,0)</f>
        <v>0</v>
      </c>
      <c r="BH338" s="139">
        <f>IF($N$338="sníž. přenesená",$J$338,0)</f>
        <v>0</v>
      </c>
      <c r="BI338" s="139">
        <f>IF($N$338="nulová",$J$338,0)</f>
        <v>0</v>
      </c>
      <c r="BJ338" s="89" t="s">
        <v>22</v>
      </c>
      <c r="BK338" s="139">
        <f>ROUND($I$338*$H$338,2)</f>
        <v>0</v>
      </c>
      <c r="BL338" s="89" t="s">
        <v>157</v>
      </c>
      <c r="BM338" s="89" t="s">
        <v>761</v>
      </c>
    </row>
    <row r="339" spans="2:47" s="10" customFormat="1" ht="16.5" customHeight="1">
      <c r="B339" s="24"/>
      <c r="D339" s="140" t="s">
        <v>158</v>
      </c>
      <c r="F339" s="141" t="s">
        <v>694</v>
      </c>
      <c r="L339" s="24"/>
      <c r="M339" s="153"/>
      <c r="N339" s="154"/>
      <c r="O339" s="154"/>
      <c r="P339" s="154"/>
      <c r="Q339" s="154"/>
      <c r="R339" s="154"/>
      <c r="S339" s="154"/>
      <c r="T339" s="155"/>
      <c r="AT339" s="10" t="s">
        <v>158</v>
      </c>
      <c r="AU339" s="10" t="s">
        <v>80</v>
      </c>
    </row>
    <row r="340" spans="2:12" s="10" customFormat="1" ht="7.5" customHeight="1">
      <c r="B340" s="38"/>
      <c r="C340" s="39"/>
      <c r="D340" s="39"/>
      <c r="E340" s="39"/>
      <c r="F340" s="39"/>
      <c r="G340" s="39"/>
      <c r="H340" s="39"/>
      <c r="I340" s="39"/>
      <c r="J340" s="39"/>
      <c r="K340" s="39"/>
      <c r="L340" s="24"/>
    </row>
    <row r="345" s="8" customFormat="1" ht="14.25" customHeight="1"/>
  </sheetData>
  <sheetProtection password="DBBB" sheet="1"/>
  <autoFilter ref="C95:K95"/>
  <mergeCells count="12">
    <mergeCell ref="E47:H47"/>
    <mergeCell ref="E49:H49"/>
    <mergeCell ref="E51:H51"/>
    <mergeCell ref="E84:H84"/>
    <mergeCell ref="E86:H86"/>
    <mergeCell ref="E88:H88"/>
    <mergeCell ref="G1:H1"/>
    <mergeCell ref="L2:V2"/>
    <mergeCell ref="E7:H7"/>
    <mergeCell ref="E9:H9"/>
    <mergeCell ref="E11:H11"/>
    <mergeCell ref="E26:H26"/>
  </mergeCells>
  <hyperlinks>
    <hyperlink ref="F1:G1" location="C2" tooltip="Krycí list soupisu" display="1) Krycí list soupisu"/>
    <hyperlink ref="G1:H1" location="C58" tooltip="Rekapitulace" display="2) Rekapitulace"/>
    <hyperlink ref="J1" location="C95" tooltip="Soupis prací" display="3) Soupis prací"/>
    <hyperlink ref="L1:V1" location="'Rekapitulace stavby'!C2" tooltip="Rekapitulace stavby" display="Rekapitulace stavb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07"/>
  <sheetViews>
    <sheetView showGridLines="0" workbookViewId="0" topLeftCell="A1">
      <selection activeCell="F20" sqref="F20:J20"/>
    </sheetView>
  </sheetViews>
  <sheetFormatPr defaultColWidth="9.33203125" defaultRowHeight="13.5"/>
  <cols>
    <col min="1" max="1" width="8.33203125" style="159" customWidth="1"/>
    <col min="2" max="2" width="1.66796875" style="159" customWidth="1"/>
    <col min="3" max="4" width="5" style="159" customWidth="1"/>
    <col min="5" max="5" width="11.66015625" style="159" customWidth="1"/>
    <col min="6" max="6" width="9.16015625" style="159" customWidth="1"/>
    <col min="7" max="7" width="5" style="159" customWidth="1"/>
    <col min="8" max="8" width="77.83203125" style="159" customWidth="1"/>
    <col min="9" max="10" width="20" style="159" customWidth="1"/>
    <col min="11" max="11" width="1.66796875" style="159" customWidth="1"/>
    <col min="12" max="16384" width="9.33203125" style="159" customWidth="1"/>
  </cols>
  <sheetData>
    <row r="1" ht="37.5" customHeight="1"/>
    <row r="2" spans="2:11" ht="7.5" customHeight="1">
      <c r="B2" s="160"/>
      <c r="C2" s="161"/>
      <c r="D2" s="161"/>
      <c r="E2" s="161"/>
      <c r="F2" s="161"/>
      <c r="G2" s="161"/>
      <c r="H2" s="161"/>
      <c r="I2" s="161"/>
      <c r="J2" s="161"/>
      <c r="K2" s="162"/>
    </row>
    <row r="3" spans="2:11" s="165" customFormat="1" ht="45" customHeight="1">
      <c r="B3" s="163"/>
      <c r="C3" s="271" t="s">
        <v>769</v>
      </c>
      <c r="D3" s="271"/>
      <c r="E3" s="271"/>
      <c r="F3" s="271"/>
      <c r="G3" s="271"/>
      <c r="H3" s="271"/>
      <c r="I3" s="271"/>
      <c r="J3" s="271"/>
      <c r="K3" s="164"/>
    </row>
    <row r="4" spans="2:11" ht="25.5" customHeight="1">
      <c r="B4" s="166"/>
      <c r="C4" s="276" t="s">
        <v>770</v>
      </c>
      <c r="D4" s="276"/>
      <c r="E4" s="276"/>
      <c r="F4" s="276"/>
      <c r="G4" s="276"/>
      <c r="H4" s="276"/>
      <c r="I4" s="276"/>
      <c r="J4" s="276"/>
      <c r="K4" s="167"/>
    </row>
    <row r="5" spans="2:11" ht="5.25" customHeight="1">
      <c r="B5" s="166"/>
      <c r="C5" s="168"/>
      <c r="D5" s="168"/>
      <c r="E5" s="168"/>
      <c r="F5" s="168"/>
      <c r="G5" s="168"/>
      <c r="H5" s="168"/>
      <c r="I5" s="168"/>
      <c r="J5" s="168"/>
      <c r="K5" s="167"/>
    </row>
    <row r="6" spans="2:11" ht="15" customHeight="1">
      <c r="B6" s="166"/>
      <c r="C6" s="273" t="s">
        <v>771</v>
      </c>
      <c r="D6" s="273"/>
      <c r="E6" s="273"/>
      <c r="F6" s="273"/>
      <c r="G6" s="273"/>
      <c r="H6" s="273"/>
      <c r="I6" s="273"/>
      <c r="J6" s="273"/>
      <c r="K6" s="167"/>
    </row>
    <row r="7" spans="2:11" ht="15" customHeight="1">
      <c r="B7" s="170"/>
      <c r="C7" s="273" t="s">
        <v>772</v>
      </c>
      <c r="D7" s="273"/>
      <c r="E7" s="273"/>
      <c r="F7" s="273"/>
      <c r="G7" s="273"/>
      <c r="H7" s="273"/>
      <c r="I7" s="273"/>
      <c r="J7" s="273"/>
      <c r="K7" s="167"/>
    </row>
    <row r="8" spans="2:11" ht="12.75" customHeight="1">
      <c r="B8" s="170"/>
      <c r="C8" s="169"/>
      <c r="D8" s="169"/>
      <c r="E8" s="169"/>
      <c r="F8" s="169"/>
      <c r="G8" s="169"/>
      <c r="H8" s="169"/>
      <c r="I8" s="169"/>
      <c r="J8" s="169"/>
      <c r="K8" s="167"/>
    </row>
    <row r="9" spans="2:11" ht="15" customHeight="1">
      <c r="B9" s="170"/>
      <c r="C9" s="273" t="s">
        <v>773</v>
      </c>
      <c r="D9" s="273"/>
      <c r="E9" s="273"/>
      <c r="F9" s="273"/>
      <c r="G9" s="273"/>
      <c r="H9" s="273"/>
      <c r="I9" s="273"/>
      <c r="J9" s="273"/>
      <c r="K9" s="167"/>
    </row>
    <row r="10" spans="2:11" ht="15" customHeight="1">
      <c r="B10" s="170"/>
      <c r="C10" s="169"/>
      <c r="D10" s="273" t="s">
        <v>774</v>
      </c>
      <c r="E10" s="273"/>
      <c r="F10" s="273"/>
      <c r="G10" s="273"/>
      <c r="H10" s="273"/>
      <c r="I10" s="273"/>
      <c r="J10" s="273"/>
      <c r="K10" s="167"/>
    </row>
    <row r="11" spans="2:11" ht="15" customHeight="1">
      <c r="B11" s="170"/>
      <c r="C11" s="171"/>
      <c r="D11" s="273" t="s">
        <v>775</v>
      </c>
      <c r="E11" s="273"/>
      <c r="F11" s="273"/>
      <c r="G11" s="273"/>
      <c r="H11" s="273"/>
      <c r="I11" s="273"/>
      <c r="J11" s="273"/>
      <c r="K11" s="167"/>
    </row>
    <row r="12" spans="2:11" ht="12.75" customHeight="1">
      <c r="B12" s="170"/>
      <c r="C12" s="171"/>
      <c r="D12" s="171"/>
      <c r="E12" s="171"/>
      <c r="F12" s="171"/>
      <c r="G12" s="171"/>
      <c r="H12" s="171"/>
      <c r="I12" s="171"/>
      <c r="J12" s="171"/>
      <c r="K12" s="167"/>
    </row>
    <row r="13" spans="2:11" ht="15" customHeight="1">
      <c r="B13" s="170"/>
      <c r="C13" s="171"/>
      <c r="D13" s="273" t="s">
        <v>776</v>
      </c>
      <c r="E13" s="273"/>
      <c r="F13" s="273"/>
      <c r="G13" s="273"/>
      <c r="H13" s="273"/>
      <c r="I13" s="273"/>
      <c r="J13" s="273"/>
      <c r="K13" s="167"/>
    </row>
    <row r="14" spans="2:11" ht="15" customHeight="1">
      <c r="B14" s="170"/>
      <c r="C14" s="171"/>
      <c r="D14" s="273" t="s">
        <v>777</v>
      </c>
      <c r="E14" s="273"/>
      <c r="F14" s="273"/>
      <c r="G14" s="273"/>
      <c r="H14" s="273"/>
      <c r="I14" s="273"/>
      <c r="J14" s="273"/>
      <c r="K14" s="167"/>
    </row>
    <row r="15" spans="2:11" ht="15" customHeight="1">
      <c r="B15" s="170"/>
      <c r="C15" s="171"/>
      <c r="D15" s="273" t="s">
        <v>778</v>
      </c>
      <c r="E15" s="273"/>
      <c r="F15" s="273"/>
      <c r="G15" s="273"/>
      <c r="H15" s="273"/>
      <c r="I15" s="273"/>
      <c r="J15" s="273"/>
      <c r="K15" s="167"/>
    </row>
    <row r="16" spans="2:11" ht="15" customHeight="1">
      <c r="B16" s="170"/>
      <c r="C16" s="171"/>
      <c r="D16" s="171"/>
      <c r="E16" s="172" t="s">
        <v>78</v>
      </c>
      <c r="F16" s="273" t="s">
        <v>779</v>
      </c>
      <c r="G16" s="273"/>
      <c r="H16" s="273"/>
      <c r="I16" s="273"/>
      <c r="J16" s="273"/>
      <c r="K16" s="167"/>
    </row>
    <row r="17" spans="2:11" ht="15" customHeight="1">
      <c r="B17" s="170"/>
      <c r="C17" s="171"/>
      <c r="D17" s="171"/>
      <c r="E17" s="172" t="s">
        <v>780</v>
      </c>
      <c r="F17" s="273" t="s">
        <v>781</v>
      </c>
      <c r="G17" s="273"/>
      <c r="H17" s="273"/>
      <c r="I17" s="273"/>
      <c r="J17" s="273"/>
      <c r="K17" s="167"/>
    </row>
    <row r="18" spans="2:11" ht="15" customHeight="1">
      <c r="B18" s="170"/>
      <c r="C18" s="171"/>
      <c r="D18" s="171"/>
      <c r="E18" s="172" t="s">
        <v>782</v>
      </c>
      <c r="F18" s="273" t="s">
        <v>783</v>
      </c>
      <c r="G18" s="273"/>
      <c r="H18" s="273"/>
      <c r="I18" s="273"/>
      <c r="J18" s="273"/>
      <c r="K18" s="167"/>
    </row>
    <row r="19" spans="2:11" ht="15" customHeight="1">
      <c r="B19" s="170"/>
      <c r="C19" s="171"/>
      <c r="D19" s="171"/>
      <c r="E19" s="172" t="s">
        <v>784</v>
      </c>
      <c r="F19" s="273" t="s">
        <v>785</v>
      </c>
      <c r="G19" s="273"/>
      <c r="H19" s="273"/>
      <c r="I19" s="273"/>
      <c r="J19" s="273"/>
      <c r="K19" s="167"/>
    </row>
    <row r="20" spans="2:11" ht="15" customHeight="1">
      <c r="B20" s="170"/>
      <c r="C20" s="171"/>
      <c r="D20" s="171"/>
      <c r="E20" s="172" t="s">
        <v>786</v>
      </c>
      <c r="F20" s="273" t="s">
        <v>787</v>
      </c>
      <c r="G20" s="273"/>
      <c r="H20" s="273"/>
      <c r="I20" s="273"/>
      <c r="J20" s="273"/>
      <c r="K20" s="167"/>
    </row>
    <row r="21" spans="2:11" ht="15" customHeight="1">
      <c r="B21" s="170"/>
      <c r="C21" s="171"/>
      <c r="D21" s="171"/>
      <c r="E21" s="172" t="s">
        <v>83</v>
      </c>
      <c r="F21" s="273" t="s">
        <v>788</v>
      </c>
      <c r="G21" s="273"/>
      <c r="H21" s="273"/>
      <c r="I21" s="273"/>
      <c r="J21" s="273"/>
      <c r="K21" s="167"/>
    </row>
    <row r="22" spans="2:11" ht="12.75" customHeight="1">
      <c r="B22" s="170"/>
      <c r="C22" s="171"/>
      <c r="D22" s="171"/>
      <c r="E22" s="171"/>
      <c r="F22" s="171"/>
      <c r="G22" s="171"/>
      <c r="H22" s="171"/>
      <c r="I22" s="171"/>
      <c r="J22" s="171"/>
      <c r="K22" s="167"/>
    </row>
    <row r="23" spans="2:11" ht="15" customHeight="1">
      <c r="B23" s="170"/>
      <c r="C23" s="273" t="s">
        <v>789</v>
      </c>
      <c r="D23" s="273"/>
      <c r="E23" s="273"/>
      <c r="F23" s="273"/>
      <c r="G23" s="273"/>
      <c r="H23" s="273"/>
      <c r="I23" s="273"/>
      <c r="J23" s="273"/>
      <c r="K23" s="167"/>
    </row>
    <row r="24" spans="2:11" ht="15" customHeight="1">
      <c r="B24" s="170"/>
      <c r="C24" s="273" t="s">
        <v>790</v>
      </c>
      <c r="D24" s="273"/>
      <c r="E24" s="273"/>
      <c r="F24" s="273"/>
      <c r="G24" s="273"/>
      <c r="H24" s="273"/>
      <c r="I24" s="273"/>
      <c r="J24" s="273"/>
      <c r="K24" s="167"/>
    </row>
    <row r="25" spans="2:11" ht="15" customHeight="1">
      <c r="B25" s="170"/>
      <c r="C25" s="169"/>
      <c r="D25" s="273" t="s">
        <v>791</v>
      </c>
      <c r="E25" s="273"/>
      <c r="F25" s="273"/>
      <c r="G25" s="273"/>
      <c r="H25" s="273"/>
      <c r="I25" s="273"/>
      <c r="J25" s="273"/>
      <c r="K25" s="167"/>
    </row>
    <row r="26" spans="2:11" ht="15" customHeight="1">
      <c r="B26" s="170"/>
      <c r="C26" s="171"/>
      <c r="D26" s="273" t="s">
        <v>792</v>
      </c>
      <c r="E26" s="273"/>
      <c r="F26" s="273"/>
      <c r="G26" s="273"/>
      <c r="H26" s="273"/>
      <c r="I26" s="273"/>
      <c r="J26" s="273"/>
      <c r="K26" s="167"/>
    </row>
    <row r="27" spans="2:11" ht="12.75" customHeight="1">
      <c r="B27" s="170"/>
      <c r="C27" s="171"/>
      <c r="D27" s="171"/>
      <c r="E27" s="171"/>
      <c r="F27" s="171"/>
      <c r="G27" s="171"/>
      <c r="H27" s="171"/>
      <c r="I27" s="171"/>
      <c r="J27" s="171"/>
      <c r="K27" s="167"/>
    </row>
    <row r="28" spans="2:11" ht="15" customHeight="1">
      <c r="B28" s="170"/>
      <c r="C28" s="171"/>
      <c r="D28" s="273" t="s">
        <v>793</v>
      </c>
      <c r="E28" s="273"/>
      <c r="F28" s="273"/>
      <c r="G28" s="273"/>
      <c r="H28" s="273"/>
      <c r="I28" s="273"/>
      <c r="J28" s="273"/>
      <c r="K28" s="167"/>
    </row>
    <row r="29" spans="2:11" ht="15" customHeight="1">
      <c r="B29" s="170"/>
      <c r="C29" s="171"/>
      <c r="D29" s="273" t="s">
        <v>794</v>
      </c>
      <c r="E29" s="273"/>
      <c r="F29" s="273"/>
      <c r="G29" s="273"/>
      <c r="H29" s="273"/>
      <c r="I29" s="273"/>
      <c r="J29" s="273"/>
      <c r="K29" s="167"/>
    </row>
    <row r="30" spans="2:11" ht="12.75" customHeight="1">
      <c r="B30" s="170"/>
      <c r="C30" s="171"/>
      <c r="D30" s="171"/>
      <c r="E30" s="171"/>
      <c r="F30" s="171"/>
      <c r="G30" s="171"/>
      <c r="H30" s="171"/>
      <c r="I30" s="171"/>
      <c r="J30" s="171"/>
      <c r="K30" s="167"/>
    </row>
    <row r="31" spans="2:11" ht="15" customHeight="1">
      <c r="B31" s="170"/>
      <c r="C31" s="171"/>
      <c r="D31" s="273" t="s">
        <v>795</v>
      </c>
      <c r="E31" s="273"/>
      <c r="F31" s="273"/>
      <c r="G31" s="273"/>
      <c r="H31" s="273"/>
      <c r="I31" s="273"/>
      <c r="J31" s="273"/>
      <c r="K31" s="167"/>
    </row>
    <row r="32" spans="2:11" ht="15" customHeight="1">
      <c r="B32" s="170"/>
      <c r="C32" s="171"/>
      <c r="D32" s="273" t="s">
        <v>796</v>
      </c>
      <c r="E32" s="273"/>
      <c r="F32" s="273"/>
      <c r="G32" s="273"/>
      <c r="H32" s="273"/>
      <c r="I32" s="273"/>
      <c r="J32" s="273"/>
      <c r="K32" s="167"/>
    </row>
    <row r="33" spans="2:11" ht="15" customHeight="1">
      <c r="B33" s="170"/>
      <c r="C33" s="171"/>
      <c r="D33" s="273" t="s">
        <v>797</v>
      </c>
      <c r="E33" s="273"/>
      <c r="F33" s="273"/>
      <c r="G33" s="273"/>
      <c r="H33" s="273"/>
      <c r="I33" s="273"/>
      <c r="J33" s="273"/>
      <c r="K33" s="167"/>
    </row>
    <row r="34" spans="2:11" ht="15" customHeight="1">
      <c r="B34" s="170"/>
      <c r="C34" s="171"/>
      <c r="D34" s="169"/>
      <c r="E34" s="173" t="s">
        <v>133</v>
      </c>
      <c r="F34" s="169"/>
      <c r="G34" s="273" t="s">
        <v>798</v>
      </c>
      <c r="H34" s="273"/>
      <c r="I34" s="273"/>
      <c r="J34" s="273"/>
      <c r="K34" s="167"/>
    </row>
    <row r="35" spans="2:11" ht="30.75" customHeight="1">
      <c r="B35" s="170"/>
      <c r="C35" s="171"/>
      <c r="D35" s="169"/>
      <c r="E35" s="173" t="s">
        <v>799</v>
      </c>
      <c r="F35" s="169"/>
      <c r="G35" s="273" t="s">
        <v>800</v>
      </c>
      <c r="H35" s="273"/>
      <c r="I35" s="273"/>
      <c r="J35" s="273"/>
      <c r="K35" s="167"/>
    </row>
    <row r="36" spans="2:11" ht="15" customHeight="1">
      <c r="B36" s="170"/>
      <c r="C36" s="171"/>
      <c r="D36" s="169"/>
      <c r="E36" s="173" t="s">
        <v>53</v>
      </c>
      <c r="F36" s="169"/>
      <c r="G36" s="273" t="s">
        <v>801</v>
      </c>
      <c r="H36" s="273"/>
      <c r="I36" s="273"/>
      <c r="J36" s="273"/>
      <c r="K36" s="167"/>
    </row>
    <row r="37" spans="2:11" ht="15" customHeight="1">
      <c r="B37" s="170"/>
      <c r="C37" s="171"/>
      <c r="D37" s="169"/>
      <c r="E37" s="173" t="s">
        <v>134</v>
      </c>
      <c r="F37" s="169"/>
      <c r="G37" s="273" t="s">
        <v>802</v>
      </c>
      <c r="H37" s="273"/>
      <c r="I37" s="273"/>
      <c r="J37" s="273"/>
      <c r="K37" s="167"/>
    </row>
    <row r="38" spans="2:11" ht="15" customHeight="1">
      <c r="B38" s="170"/>
      <c r="C38" s="171"/>
      <c r="D38" s="169"/>
      <c r="E38" s="173" t="s">
        <v>135</v>
      </c>
      <c r="F38" s="169"/>
      <c r="G38" s="273" t="s">
        <v>803</v>
      </c>
      <c r="H38" s="273"/>
      <c r="I38" s="273"/>
      <c r="J38" s="273"/>
      <c r="K38" s="167"/>
    </row>
    <row r="39" spans="2:11" ht="15" customHeight="1">
      <c r="B39" s="170"/>
      <c r="C39" s="171"/>
      <c r="D39" s="169"/>
      <c r="E39" s="173" t="s">
        <v>136</v>
      </c>
      <c r="F39" s="169"/>
      <c r="G39" s="273" t="s">
        <v>804</v>
      </c>
      <c r="H39" s="273"/>
      <c r="I39" s="273"/>
      <c r="J39" s="273"/>
      <c r="K39" s="167"/>
    </row>
    <row r="40" spans="2:11" ht="15" customHeight="1">
      <c r="B40" s="170"/>
      <c r="C40" s="171"/>
      <c r="D40" s="169"/>
      <c r="E40" s="173" t="s">
        <v>805</v>
      </c>
      <c r="F40" s="169"/>
      <c r="G40" s="273" t="s">
        <v>806</v>
      </c>
      <c r="H40" s="273"/>
      <c r="I40" s="273"/>
      <c r="J40" s="273"/>
      <c r="K40" s="167"/>
    </row>
    <row r="41" spans="2:11" ht="15" customHeight="1">
      <c r="B41" s="170"/>
      <c r="C41" s="171"/>
      <c r="D41" s="169"/>
      <c r="E41" s="173"/>
      <c r="F41" s="169"/>
      <c r="G41" s="273" t="s">
        <v>807</v>
      </c>
      <c r="H41" s="273"/>
      <c r="I41" s="273"/>
      <c r="J41" s="273"/>
      <c r="K41" s="167"/>
    </row>
    <row r="42" spans="2:11" ht="15" customHeight="1">
      <c r="B42" s="170"/>
      <c r="C42" s="171"/>
      <c r="D42" s="169"/>
      <c r="E42" s="173" t="s">
        <v>808</v>
      </c>
      <c r="F42" s="169"/>
      <c r="G42" s="273" t="s">
        <v>809</v>
      </c>
      <c r="H42" s="273"/>
      <c r="I42" s="273"/>
      <c r="J42" s="273"/>
      <c r="K42" s="167"/>
    </row>
    <row r="43" spans="2:11" ht="15" customHeight="1">
      <c r="B43" s="170"/>
      <c r="C43" s="171"/>
      <c r="D43" s="169"/>
      <c r="E43" s="173" t="s">
        <v>139</v>
      </c>
      <c r="F43" s="169"/>
      <c r="G43" s="273" t="s">
        <v>810</v>
      </c>
      <c r="H43" s="273"/>
      <c r="I43" s="273"/>
      <c r="J43" s="273"/>
      <c r="K43" s="167"/>
    </row>
    <row r="44" spans="2:11" ht="12.75" customHeight="1">
      <c r="B44" s="170"/>
      <c r="C44" s="171"/>
      <c r="D44" s="169"/>
      <c r="E44" s="169"/>
      <c r="F44" s="169"/>
      <c r="G44" s="169"/>
      <c r="H44" s="169"/>
      <c r="I44" s="169"/>
      <c r="J44" s="169"/>
      <c r="K44" s="167"/>
    </row>
    <row r="45" spans="2:11" ht="15" customHeight="1">
      <c r="B45" s="170"/>
      <c r="C45" s="171"/>
      <c r="D45" s="273" t="s">
        <v>811</v>
      </c>
      <c r="E45" s="273"/>
      <c r="F45" s="273"/>
      <c r="G45" s="273"/>
      <c r="H45" s="273"/>
      <c r="I45" s="273"/>
      <c r="J45" s="273"/>
      <c r="K45" s="167"/>
    </row>
    <row r="46" spans="2:11" ht="15" customHeight="1">
      <c r="B46" s="170"/>
      <c r="C46" s="171"/>
      <c r="D46" s="171"/>
      <c r="E46" s="273" t="s">
        <v>812</v>
      </c>
      <c r="F46" s="273"/>
      <c r="G46" s="273"/>
      <c r="H46" s="273"/>
      <c r="I46" s="273"/>
      <c r="J46" s="273"/>
      <c r="K46" s="167"/>
    </row>
    <row r="47" spans="2:11" ht="15" customHeight="1">
      <c r="B47" s="170"/>
      <c r="C47" s="171"/>
      <c r="D47" s="171"/>
      <c r="E47" s="273" t="s">
        <v>813</v>
      </c>
      <c r="F47" s="273"/>
      <c r="G47" s="273"/>
      <c r="H47" s="273"/>
      <c r="I47" s="273"/>
      <c r="J47" s="273"/>
      <c r="K47" s="167"/>
    </row>
    <row r="48" spans="2:11" ht="15" customHeight="1">
      <c r="B48" s="170"/>
      <c r="C48" s="171"/>
      <c r="D48" s="171"/>
      <c r="E48" s="273" t="s">
        <v>814</v>
      </c>
      <c r="F48" s="273"/>
      <c r="G48" s="273"/>
      <c r="H48" s="273"/>
      <c r="I48" s="273"/>
      <c r="J48" s="273"/>
      <c r="K48" s="167"/>
    </row>
    <row r="49" spans="2:11" ht="15" customHeight="1">
      <c r="B49" s="170"/>
      <c r="C49" s="171"/>
      <c r="D49" s="273" t="s">
        <v>815</v>
      </c>
      <c r="E49" s="273"/>
      <c r="F49" s="273"/>
      <c r="G49" s="273"/>
      <c r="H49" s="273"/>
      <c r="I49" s="273"/>
      <c r="J49" s="273"/>
      <c r="K49" s="167"/>
    </row>
    <row r="50" spans="2:11" ht="25.5" customHeight="1">
      <c r="B50" s="166"/>
      <c r="C50" s="276" t="s">
        <v>816</v>
      </c>
      <c r="D50" s="276"/>
      <c r="E50" s="276"/>
      <c r="F50" s="276"/>
      <c r="G50" s="276"/>
      <c r="H50" s="276"/>
      <c r="I50" s="276"/>
      <c r="J50" s="276"/>
      <c r="K50" s="167"/>
    </row>
    <row r="51" spans="2:11" ht="5.25" customHeight="1">
      <c r="B51" s="166"/>
      <c r="C51" s="168"/>
      <c r="D51" s="168"/>
      <c r="E51" s="168"/>
      <c r="F51" s="168"/>
      <c r="G51" s="168"/>
      <c r="H51" s="168"/>
      <c r="I51" s="168"/>
      <c r="J51" s="168"/>
      <c r="K51" s="167"/>
    </row>
    <row r="52" spans="2:11" ht="15" customHeight="1">
      <c r="B52" s="166"/>
      <c r="C52" s="273" t="s">
        <v>817</v>
      </c>
      <c r="D52" s="273"/>
      <c r="E52" s="273"/>
      <c r="F52" s="273"/>
      <c r="G52" s="273"/>
      <c r="H52" s="273"/>
      <c r="I52" s="273"/>
      <c r="J52" s="273"/>
      <c r="K52" s="167"/>
    </row>
    <row r="53" spans="2:11" ht="15" customHeight="1">
      <c r="B53" s="166"/>
      <c r="C53" s="273" t="s">
        <v>818</v>
      </c>
      <c r="D53" s="273"/>
      <c r="E53" s="273"/>
      <c r="F53" s="273"/>
      <c r="G53" s="273"/>
      <c r="H53" s="273"/>
      <c r="I53" s="273"/>
      <c r="J53" s="273"/>
      <c r="K53" s="167"/>
    </row>
    <row r="54" spans="2:11" ht="12.75" customHeight="1">
      <c r="B54" s="166"/>
      <c r="C54" s="169"/>
      <c r="D54" s="169"/>
      <c r="E54" s="169"/>
      <c r="F54" s="169"/>
      <c r="G54" s="169"/>
      <c r="H54" s="169"/>
      <c r="I54" s="169"/>
      <c r="J54" s="169"/>
      <c r="K54" s="167"/>
    </row>
    <row r="55" spans="2:11" ht="15" customHeight="1">
      <c r="B55" s="166"/>
      <c r="C55" s="273" t="s">
        <v>819</v>
      </c>
      <c r="D55" s="273"/>
      <c r="E55" s="273"/>
      <c r="F55" s="273"/>
      <c r="G55" s="273"/>
      <c r="H55" s="273"/>
      <c r="I55" s="273"/>
      <c r="J55" s="273"/>
      <c r="K55" s="167"/>
    </row>
    <row r="56" spans="2:11" ht="15" customHeight="1">
      <c r="B56" s="166"/>
      <c r="C56" s="171"/>
      <c r="D56" s="273" t="s">
        <v>820</v>
      </c>
      <c r="E56" s="273"/>
      <c r="F56" s="273"/>
      <c r="G56" s="273"/>
      <c r="H56" s="273"/>
      <c r="I56" s="273"/>
      <c r="J56" s="273"/>
      <c r="K56" s="167"/>
    </row>
    <row r="57" spans="2:11" ht="15" customHeight="1">
      <c r="B57" s="166"/>
      <c r="C57" s="171"/>
      <c r="D57" s="273" t="s">
        <v>821</v>
      </c>
      <c r="E57" s="273"/>
      <c r="F57" s="273"/>
      <c r="G57" s="273"/>
      <c r="H57" s="273"/>
      <c r="I57" s="273"/>
      <c r="J57" s="273"/>
      <c r="K57" s="167"/>
    </row>
    <row r="58" spans="2:11" ht="15" customHeight="1">
      <c r="B58" s="166"/>
      <c r="C58" s="171"/>
      <c r="D58" s="273" t="s">
        <v>822</v>
      </c>
      <c r="E58" s="273"/>
      <c r="F58" s="273"/>
      <c r="G58" s="273"/>
      <c r="H58" s="273"/>
      <c r="I58" s="273"/>
      <c r="J58" s="273"/>
      <c r="K58" s="167"/>
    </row>
    <row r="59" spans="2:11" ht="15" customHeight="1">
      <c r="B59" s="166"/>
      <c r="C59" s="171"/>
      <c r="D59" s="273" t="s">
        <v>823</v>
      </c>
      <c r="E59" s="273"/>
      <c r="F59" s="273"/>
      <c r="G59" s="273"/>
      <c r="H59" s="273"/>
      <c r="I59" s="273"/>
      <c r="J59" s="273"/>
      <c r="K59" s="167"/>
    </row>
    <row r="60" spans="2:11" ht="15" customHeight="1">
      <c r="B60" s="166"/>
      <c r="C60" s="171"/>
      <c r="D60" s="275" t="s">
        <v>824</v>
      </c>
      <c r="E60" s="275"/>
      <c r="F60" s="275"/>
      <c r="G60" s="275"/>
      <c r="H60" s="275"/>
      <c r="I60" s="275"/>
      <c r="J60" s="275"/>
      <c r="K60" s="167"/>
    </row>
    <row r="61" spans="2:11" ht="15" customHeight="1">
      <c r="B61" s="166"/>
      <c r="C61" s="171"/>
      <c r="D61" s="273" t="s">
        <v>825</v>
      </c>
      <c r="E61" s="273"/>
      <c r="F61" s="273"/>
      <c r="G61" s="273"/>
      <c r="H61" s="273"/>
      <c r="I61" s="273"/>
      <c r="J61" s="273"/>
      <c r="K61" s="167"/>
    </row>
    <row r="62" spans="2:11" ht="12.75" customHeight="1">
      <c r="B62" s="166"/>
      <c r="C62" s="171"/>
      <c r="D62" s="171"/>
      <c r="E62" s="174"/>
      <c r="F62" s="171"/>
      <c r="G62" s="171"/>
      <c r="H62" s="171"/>
      <c r="I62" s="171"/>
      <c r="J62" s="171"/>
      <c r="K62" s="167"/>
    </row>
    <row r="63" spans="2:11" ht="15" customHeight="1">
      <c r="B63" s="166"/>
      <c r="C63" s="171"/>
      <c r="D63" s="273" t="s">
        <v>826</v>
      </c>
      <c r="E63" s="273"/>
      <c r="F63" s="273"/>
      <c r="G63" s="273"/>
      <c r="H63" s="273"/>
      <c r="I63" s="273"/>
      <c r="J63" s="273"/>
      <c r="K63" s="167"/>
    </row>
    <row r="64" spans="2:11" ht="15" customHeight="1">
      <c r="B64" s="166"/>
      <c r="C64" s="171"/>
      <c r="D64" s="275" t="s">
        <v>827</v>
      </c>
      <c r="E64" s="275"/>
      <c r="F64" s="275"/>
      <c r="G64" s="275"/>
      <c r="H64" s="275"/>
      <c r="I64" s="275"/>
      <c r="J64" s="275"/>
      <c r="K64" s="167"/>
    </row>
    <row r="65" spans="2:11" ht="15" customHeight="1">
      <c r="B65" s="166"/>
      <c r="C65" s="171"/>
      <c r="D65" s="273" t="s">
        <v>828</v>
      </c>
      <c r="E65" s="273"/>
      <c r="F65" s="273"/>
      <c r="G65" s="273"/>
      <c r="H65" s="273"/>
      <c r="I65" s="273"/>
      <c r="J65" s="273"/>
      <c r="K65" s="167"/>
    </row>
    <row r="66" spans="2:11" ht="15" customHeight="1">
      <c r="B66" s="166"/>
      <c r="C66" s="171"/>
      <c r="D66" s="273" t="s">
        <v>829</v>
      </c>
      <c r="E66" s="273"/>
      <c r="F66" s="273"/>
      <c r="G66" s="273"/>
      <c r="H66" s="273"/>
      <c r="I66" s="273"/>
      <c r="J66" s="273"/>
      <c r="K66" s="167"/>
    </row>
    <row r="67" spans="2:11" ht="15" customHeight="1">
      <c r="B67" s="166"/>
      <c r="C67" s="171"/>
      <c r="D67" s="273" t="s">
        <v>830</v>
      </c>
      <c r="E67" s="273"/>
      <c r="F67" s="273"/>
      <c r="G67" s="273"/>
      <c r="H67" s="273"/>
      <c r="I67" s="273"/>
      <c r="J67" s="273"/>
      <c r="K67" s="167"/>
    </row>
    <row r="68" spans="2:11" ht="15" customHeight="1">
      <c r="B68" s="166"/>
      <c r="C68" s="171"/>
      <c r="D68" s="273" t="s">
        <v>831</v>
      </c>
      <c r="E68" s="273"/>
      <c r="F68" s="273"/>
      <c r="G68" s="273"/>
      <c r="H68" s="273"/>
      <c r="I68" s="273"/>
      <c r="J68" s="273"/>
      <c r="K68" s="167"/>
    </row>
    <row r="69" spans="2:11" ht="12.75" customHeight="1">
      <c r="B69" s="175"/>
      <c r="C69" s="176"/>
      <c r="D69" s="176"/>
      <c r="E69" s="176"/>
      <c r="F69" s="176"/>
      <c r="G69" s="176"/>
      <c r="H69" s="176"/>
      <c r="I69" s="176"/>
      <c r="J69" s="176"/>
      <c r="K69" s="177"/>
    </row>
    <row r="70" spans="2:11" ht="18.75" customHeight="1">
      <c r="B70" s="178"/>
      <c r="C70" s="178"/>
      <c r="D70" s="178"/>
      <c r="E70" s="178"/>
      <c r="F70" s="178"/>
      <c r="G70" s="178"/>
      <c r="H70" s="178"/>
      <c r="I70" s="178"/>
      <c r="J70" s="178"/>
      <c r="K70" s="178"/>
    </row>
    <row r="71" spans="2:11" ht="18.75" customHeight="1">
      <c r="B71" s="178"/>
      <c r="C71" s="178"/>
      <c r="D71" s="178"/>
      <c r="E71" s="178"/>
      <c r="F71" s="178"/>
      <c r="G71" s="178"/>
      <c r="H71" s="178"/>
      <c r="I71" s="178"/>
      <c r="J71" s="178"/>
      <c r="K71" s="178"/>
    </row>
    <row r="72" spans="2:11" ht="7.5" customHeight="1">
      <c r="B72" s="179"/>
      <c r="C72" s="180"/>
      <c r="D72" s="180"/>
      <c r="E72" s="180"/>
      <c r="F72" s="180"/>
      <c r="G72" s="180"/>
      <c r="H72" s="180"/>
      <c r="I72" s="180"/>
      <c r="J72" s="180"/>
      <c r="K72" s="181"/>
    </row>
    <row r="73" spans="2:11" ht="45" customHeight="1">
      <c r="B73" s="182"/>
      <c r="C73" s="274" t="s">
        <v>768</v>
      </c>
      <c r="D73" s="274"/>
      <c r="E73" s="274"/>
      <c r="F73" s="274"/>
      <c r="G73" s="274"/>
      <c r="H73" s="274"/>
      <c r="I73" s="274"/>
      <c r="J73" s="274"/>
      <c r="K73" s="183"/>
    </row>
    <row r="74" spans="2:11" ht="17.25" customHeight="1">
      <c r="B74" s="182"/>
      <c r="C74" s="184" t="s">
        <v>832</v>
      </c>
      <c r="D74" s="184"/>
      <c r="E74" s="184"/>
      <c r="F74" s="184" t="s">
        <v>833</v>
      </c>
      <c r="G74" s="185"/>
      <c r="H74" s="184" t="s">
        <v>134</v>
      </c>
      <c r="I74" s="184" t="s">
        <v>57</v>
      </c>
      <c r="J74" s="184" t="s">
        <v>834</v>
      </c>
      <c r="K74" s="183"/>
    </row>
    <row r="75" spans="2:11" ht="17.25" customHeight="1">
      <c r="B75" s="182"/>
      <c r="C75" s="186" t="s">
        <v>835</v>
      </c>
      <c r="D75" s="186"/>
      <c r="E75" s="186"/>
      <c r="F75" s="187" t="s">
        <v>836</v>
      </c>
      <c r="G75" s="188"/>
      <c r="H75" s="186"/>
      <c r="I75" s="186"/>
      <c r="J75" s="186" t="s">
        <v>837</v>
      </c>
      <c r="K75" s="183"/>
    </row>
    <row r="76" spans="2:11" ht="5.25" customHeight="1">
      <c r="B76" s="182"/>
      <c r="C76" s="189"/>
      <c r="D76" s="189"/>
      <c r="E76" s="189"/>
      <c r="F76" s="189"/>
      <c r="G76" s="173"/>
      <c r="H76" s="189"/>
      <c r="I76" s="189"/>
      <c r="J76" s="189"/>
      <c r="K76" s="183"/>
    </row>
    <row r="77" spans="2:11" ht="15" customHeight="1">
      <c r="B77" s="182"/>
      <c r="C77" s="173" t="s">
        <v>53</v>
      </c>
      <c r="D77" s="189"/>
      <c r="E77" s="189"/>
      <c r="F77" s="190" t="s">
        <v>838</v>
      </c>
      <c r="G77" s="173"/>
      <c r="H77" s="173" t="s">
        <v>839</v>
      </c>
      <c r="I77" s="173" t="s">
        <v>840</v>
      </c>
      <c r="J77" s="173">
        <v>20</v>
      </c>
      <c r="K77" s="183"/>
    </row>
    <row r="78" spans="2:11" ht="15" customHeight="1">
      <c r="B78" s="182"/>
      <c r="C78" s="173" t="s">
        <v>841</v>
      </c>
      <c r="D78" s="173"/>
      <c r="E78" s="173"/>
      <c r="F78" s="190" t="s">
        <v>838</v>
      </c>
      <c r="G78" s="173"/>
      <c r="H78" s="173" t="s">
        <v>842</v>
      </c>
      <c r="I78" s="173" t="s">
        <v>840</v>
      </c>
      <c r="J78" s="173">
        <v>120</v>
      </c>
      <c r="K78" s="183"/>
    </row>
    <row r="79" spans="2:11" ht="15" customHeight="1">
      <c r="B79" s="191"/>
      <c r="C79" s="173" t="s">
        <v>843</v>
      </c>
      <c r="D79" s="173"/>
      <c r="E79" s="173"/>
      <c r="F79" s="190" t="s">
        <v>844</v>
      </c>
      <c r="G79" s="173"/>
      <c r="H79" s="173" t="s">
        <v>845</v>
      </c>
      <c r="I79" s="173" t="s">
        <v>840</v>
      </c>
      <c r="J79" s="173">
        <v>50</v>
      </c>
      <c r="K79" s="183"/>
    </row>
    <row r="80" spans="2:11" ht="15" customHeight="1">
      <c r="B80" s="191"/>
      <c r="C80" s="173" t="s">
        <v>846</v>
      </c>
      <c r="D80" s="173"/>
      <c r="E80" s="173"/>
      <c r="F80" s="190" t="s">
        <v>838</v>
      </c>
      <c r="G80" s="173"/>
      <c r="H80" s="173" t="s">
        <v>847</v>
      </c>
      <c r="I80" s="173" t="s">
        <v>848</v>
      </c>
      <c r="J80" s="173"/>
      <c r="K80" s="183"/>
    </row>
    <row r="81" spans="2:11" ht="15" customHeight="1">
      <c r="B81" s="191"/>
      <c r="C81" s="173" t="s">
        <v>849</v>
      </c>
      <c r="D81" s="173"/>
      <c r="E81" s="173"/>
      <c r="F81" s="190" t="s">
        <v>844</v>
      </c>
      <c r="G81" s="173"/>
      <c r="H81" s="173" t="s">
        <v>850</v>
      </c>
      <c r="I81" s="173" t="s">
        <v>840</v>
      </c>
      <c r="J81" s="173">
        <v>15</v>
      </c>
      <c r="K81" s="183"/>
    </row>
    <row r="82" spans="2:11" ht="15" customHeight="1">
      <c r="B82" s="191"/>
      <c r="C82" s="173" t="s">
        <v>851</v>
      </c>
      <c r="D82" s="173"/>
      <c r="E82" s="173"/>
      <c r="F82" s="190" t="s">
        <v>844</v>
      </c>
      <c r="G82" s="173"/>
      <c r="H82" s="173" t="s">
        <v>852</v>
      </c>
      <c r="I82" s="173" t="s">
        <v>840</v>
      </c>
      <c r="J82" s="173">
        <v>15</v>
      </c>
      <c r="K82" s="183"/>
    </row>
    <row r="83" spans="2:11" ht="15" customHeight="1">
      <c r="B83" s="191"/>
      <c r="C83" s="173" t="s">
        <v>853</v>
      </c>
      <c r="D83" s="173"/>
      <c r="E83" s="173"/>
      <c r="F83" s="190" t="s">
        <v>844</v>
      </c>
      <c r="G83" s="173"/>
      <c r="H83" s="173" t="s">
        <v>854</v>
      </c>
      <c r="I83" s="173" t="s">
        <v>840</v>
      </c>
      <c r="J83" s="173">
        <v>20</v>
      </c>
      <c r="K83" s="183"/>
    </row>
    <row r="84" spans="2:11" ht="15" customHeight="1">
      <c r="B84" s="191"/>
      <c r="C84" s="173" t="s">
        <v>855</v>
      </c>
      <c r="D84" s="173"/>
      <c r="E84" s="173"/>
      <c r="F84" s="190" t="s">
        <v>844</v>
      </c>
      <c r="G84" s="173"/>
      <c r="H84" s="173" t="s">
        <v>856</v>
      </c>
      <c r="I84" s="173" t="s">
        <v>840</v>
      </c>
      <c r="J84" s="173">
        <v>20</v>
      </c>
      <c r="K84" s="183"/>
    </row>
    <row r="85" spans="2:11" ht="15" customHeight="1">
      <c r="B85" s="191"/>
      <c r="C85" s="173" t="s">
        <v>857</v>
      </c>
      <c r="D85" s="173"/>
      <c r="E85" s="173"/>
      <c r="F85" s="190" t="s">
        <v>844</v>
      </c>
      <c r="G85" s="173"/>
      <c r="H85" s="173" t="s">
        <v>858</v>
      </c>
      <c r="I85" s="173" t="s">
        <v>840</v>
      </c>
      <c r="J85" s="173">
        <v>50</v>
      </c>
      <c r="K85" s="183"/>
    </row>
    <row r="86" spans="2:11" ht="15" customHeight="1">
      <c r="B86" s="191"/>
      <c r="C86" s="173" t="s">
        <v>859</v>
      </c>
      <c r="D86" s="173"/>
      <c r="E86" s="173"/>
      <c r="F86" s="190" t="s">
        <v>844</v>
      </c>
      <c r="G86" s="173"/>
      <c r="H86" s="173" t="s">
        <v>860</v>
      </c>
      <c r="I86" s="173" t="s">
        <v>840</v>
      </c>
      <c r="J86" s="173">
        <v>20</v>
      </c>
      <c r="K86" s="183"/>
    </row>
    <row r="87" spans="2:11" ht="15" customHeight="1">
      <c r="B87" s="191"/>
      <c r="C87" s="173" t="s">
        <v>861</v>
      </c>
      <c r="D87" s="173"/>
      <c r="E87" s="173"/>
      <c r="F87" s="190" t="s">
        <v>844</v>
      </c>
      <c r="G87" s="173"/>
      <c r="H87" s="173" t="s">
        <v>862</v>
      </c>
      <c r="I87" s="173" t="s">
        <v>840</v>
      </c>
      <c r="J87" s="173">
        <v>20</v>
      </c>
      <c r="K87" s="183"/>
    </row>
    <row r="88" spans="2:11" ht="15" customHeight="1">
      <c r="B88" s="191"/>
      <c r="C88" s="173" t="s">
        <v>863</v>
      </c>
      <c r="D88" s="173"/>
      <c r="E88" s="173"/>
      <c r="F88" s="190" t="s">
        <v>844</v>
      </c>
      <c r="G88" s="173"/>
      <c r="H88" s="173" t="s">
        <v>864</v>
      </c>
      <c r="I88" s="173" t="s">
        <v>840</v>
      </c>
      <c r="J88" s="173">
        <v>50</v>
      </c>
      <c r="K88" s="183"/>
    </row>
    <row r="89" spans="2:11" ht="15" customHeight="1">
      <c r="B89" s="191"/>
      <c r="C89" s="173" t="s">
        <v>865</v>
      </c>
      <c r="D89" s="173"/>
      <c r="E89" s="173"/>
      <c r="F89" s="190" t="s">
        <v>844</v>
      </c>
      <c r="G89" s="173"/>
      <c r="H89" s="173" t="s">
        <v>865</v>
      </c>
      <c r="I89" s="173" t="s">
        <v>840</v>
      </c>
      <c r="J89" s="173">
        <v>50</v>
      </c>
      <c r="K89" s="183"/>
    </row>
    <row r="90" spans="2:11" ht="15" customHeight="1">
      <c r="B90" s="191"/>
      <c r="C90" s="173" t="s">
        <v>140</v>
      </c>
      <c r="D90" s="173"/>
      <c r="E90" s="173"/>
      <c r="F90" s="190" t="s">
        <v>844</v>
      </c>
      <c r="G90" s="173"/>
      <c r="H90" s="173" t="s">
        <v>866</v>
      </c>
      <c r="I90" s="173" t="s">
        <v>840</v>
      </c>
      <c r="J90" s="173">
        <v>255</v>
      </c>
      <c r="K90" s="183"/>
    </row>
    <row r="91" spans="2:11" ht="15" customHeight="1">
      <c r="B91" s="191"/>
      <c r="C91" s="173" t="s">
        <v>867</v>
      </c>
      <c r="D91" s="173"/>
      <c r="E91" s="173"/>
      <c r="F91" s="190" t="s">
        <v>838</v>
      </c>
      <c r="G91" s="173"/>
      <c r="H91" s="173" t="s">
        <v>868</v>
      </c>
      <c r="I91" s="173" t="s">
        <v>869</v>
      </c>
      <c r="J91" s="173"/>
      <c r="K91" s="183"/>
    </row>
    <row r="92" spans="2:11" ht="15" customHeight="1">
      <c r="B92" s="191"/>
      <c r="C92" s="173" t="s">
        <v>870</v>
      </c>
      <c r="D92" s="173"/>
      <c r="E92" s="173"/>
      <c r="F92" s="190" t="s">
        <v>838</v>
      </c>
      <c r="G92" s="173"/>
      <c r="H92" s="173" t="s">
        <v>871</v>
      </c>
      <c r="I92" s="173" t="s">
        <v>872</v>
      </c>
      <c r="J92" s="173"/>
      <c r="K92" s="183"/>
    </row>
    <row r="93" spans="2:11" ht="15" customHeight="1">
      <c r="B93" s="191"/>
      <c r="C93" s="173" t="s">
        <v>873</v>
      </c>
      <c r="D93" s="173"/>
      <c r="E93" s="173"/>
      <c r="F93" s="190" t="s">
        <v>838</v>
      </c>
      <c r="G93" s="173"/>
      <c r="H93" s="173" t="s">
        <v>873</v>
      </c>
      <c r="I93" s="173" t="s">
        <v>872</v>
      </c>
      <c r="J93" s="173"/>
      <c r="K93" s="183"/>
    </row>
    <row r="94" spans="2:11" ht="15" customHeight="1">
      <c r="B94" s="191"/>
      <c r="C94" s="173" t="s">
        <v>38</v>
      </c>
      <c r="D94" s="173"/>
      <c r="E94" s="173"/>
      <c r="F94" s="190" t="s">
        <v>838</v>
      </c>
      <c r="G94" s="173"/>
      <c r="H94" s="173" t="s">
        <v>874</v>
      </c>
      <c r="I94" s="173" t="s">
        <v>872</v>
      </c>
      <c r="J94" s="173"/>
      <c r="K94" s="183"/>
    </row>
    <row r="95" spans="2:11" ht="15" customHeight="1">
      <c r="B95" s="191"/>
      <c r="C95" s="173" t="s">
        <v>48</v>
      </c>
      <c r="D95" s="173"/>
      <c r="E95" s="173"/>
      <c r="F95" s="190" t="s">
        <v>838</v>
      </c>
      <c r="G95" s="173"/>
      <c r="H95" s="173" t="s">
        <v>875</v>
      </c>
      <c r="I95" s="173" t="s">
        <v>872</v>
      </c>
      <c r="J95" s="173"/>
      <c r="K95" s="183"/>
    </row>
    <row r="96" spans="2:11" ht="15" customHeight="1">
      <c r="B96" s="192"/>
      <c r="C96" s="193"/>
      <c r="D96" s="193"/>
      <c r="E96" s="193"/>
      <c r="F96" s="193"/>
      <c r="G96" s="193"/>
      <c r="H96" s="193"/>
      <c r="I96" s="193"/>
      <c r="J96" s="193"/>
      <c r="K96" s="194"/>
    </row>
    <row r="97" spans="2:11" ht="18.75" customHeight="1">
      <c r="B97" s="195"/>
      <c r="C97" s="196"/>
      <c r="D97" s="196"/>
      <c r="E97" s="196"/>
      <c r="F97" s="196"/>
      <c r="G97" s="196"/>
      <c r="H97" s="196"/>
      <c r="I97" s="196"/>
      <c r="J97" s="196"/>
      <c r="K97" s="195"/>
    </row>
    <row r="98" spans="2:11" ht="18.75" customHeight="1">
      <c r="B98" s="178"/>
      <c r="C98" s="178"/>
      <c r="D98" s="178"/>
      <c r="E98" s="178"/>
      <c r="F98" s="178"/>
      <c r="G98" s="178"/>
      <c r="H98" s="178"/>
      <c r="I98" s="178"/>
      <c r="J98" s="178"/>
      <c r="K98" s="178"/>
    </row>
    <row r="99" spans="2:11" ht="7.5" customHeight="1">
      <c r="B99" s="179"/>
      <c r="C99" s="180"/>
      <c r="D99" s="180"/>
      <c r="E99" s="180"/>
      <c r="F99" s="180"/>
      <c r="G99" s="180"/>
      <c r="H99" s="180"/>
      <c r="I99" s="180"/>
      <c r="J99" s="180"/>
      <c r="K99" s="181"/>
    </row>
    <row r="100" spans="2:11" ht="45" customHeight="1">
      <c r="B100" s="182"/>
      <c r="C100" s="274" t="s">
        <v>876</v>
      </c>
      <c r="D100" s="274"/>
      <c r="E100" s="274"/>
      <c r="F100" s="274"/>
      <c r="G100" s="274"/>
      <c r="H100" s="274"/>
      <c r="I100" s="274"/>
      <c r="J100" s="274"/>
      <c r="K100" s="183"/>
    </row>
    <row r="101" spans="2:11" ht="17.25" customHeight="1">
      <c r="B101" s="182"/>
      <c r="C101" s="184" t="s">
        <v>832</v>
      </c>
      <c r="D101" s="184"/>
      <c r="E101" s="184"/>
      <c r="F101" s="184" t="s">
        <v>833</v>
      </c>
      <c r="G101" s="185"/>
      <c r="H101" s="184" t="s">
        <v>134</v>
      </c>
      <c r="I101" s="184" t="s">
        <v>57</v>
      </c>
      <c r="J101" s="184" t="s">
        <v>834</v>
      </c>
      <c r="K101" s="183"/>
    </row>
    <row r="102" spans="2:11" ht="17.25" customHeight="1">
      <c r="B102" s="182"/>
      <c r="C102" s="186" t="s">
        <v>835</v>
      </c>
      <c r="D102" s="186"/>
      <c r="E102" s="186"/>
      <c r="F102" s="187" t="s">
        <v>836</v>
      </c>
      <c r="G102" s="188"/>
      <c r="H102" s="186"/>
      <c r="I102" s="186"/>
      <c r="J102" s="186" t="s">
        <v>837</v>
      </c>
      <c r="K102" s="183"/>
    </row>
    <row r="103" spans="2:11" ht="5.25" customHeight="1">
      <c r="B103" s="182"/>
      <c r="C103" s="184"/>
      <c r="D103" s="184"/>
      <c r="E103" s="184"/>
      <c r="F103" s="184"/>
      <c r="G103" s="185"/>
      <c r="H103" s="184"/>
      <c r="I103" s="184"/>
      <c r="J103" s="184"/>
      <c r="K103" s="183"/>
    </row>
    <row r="104" spans="2:11" ht="15" customHeight="1">
      <c r="B104" s="182"/>
      <c r="C104" s="173" t="s">
        <v>53</v>
      </c>
      <c r="D104" s="189"/>
      <c r="E104" s="189"/>
      <c r="F104" s="190" t="s">
        <v>838</v>
      </c>
      <c r="G104" s="185"/>
      <c r="H104" s="173" t="s">
        <v>877</v>
      </c>
      <c r="I104" s="173" t="s">
        <v>840</v>
      </c>
      <c r="J104" s="173">
        <v>20</v>
      </c>
      <c r="K104" s="183"/>
    </row>
    <row r="105" spans="2:11" ht="15" customHeight="1">
      <c r="B105" s="182"/>
      <c r="C105" s="173" t="s">
        <v>841</v>
      </c>
      <c r="D105" s="173"/>
      <c r="E105" s="173"/>
      <c r="F105" s="190" t="s">
        <v>838</v>
      </c>
      <c r="G105" s="173"/>
      <c r="H105" s="173" t="s">
        <v>877</v>
      </c>
      <c r="I105" s="173" t="s">
        <v>840</v>
      </c>
      <c r="J105" s="173">
        <v>120</v>
      </c>
      <c r="K105" s="183"/>
    </row>
    <row r="106" spans="2:11" ht="15" customHeight="1">
      <c r="B106" s="191"/>
      <c r="C106" s="173" t="s">
        <v>843</v>
      </c>
      <c r="D106" s="173"/>
      <c r="E106" s="173"/>
      <c r="F106" s="190" t="s">
        <v>844</v>
      </c>
      <c r="G106" s="173"/>
      <c r="H106" s="173" t="s">
        <v>877</v>
      </c>
      <c r="I106" s="173" t="s">
        <v>840</v>
      </c>
      <c r="J106" s="173">
        <v>50</v>
      </c>
      <c r="K106" s="183"/>
    </row>
    <row r="107" spans="2:11" ht="15" customHeight="1">
      <c r="B107" s="191"/>
      <c r="C107" s="173" t="s">
        <v>846</v>
      </c>
      <c r="D107" s="173"/>
      <c r="E107" s="173"/>
      <c r="F107" s="190" t="s">
        <v>838</v>
      </c>
      <c r="G107" s="173"/>
      <c r="H107" s="173" t="s">
        <v>877</v>
      </c>
      <c r="I107" s="173" t="s">
        <v>848</v>
      </c>
      <c r="J107" s="173"/>
      <c r="K107" s="183"/>
    </row>
    <row r="108" spans="2:11" ht="15" customHeight="1">
      <c r="B108" s="191"/>
      <c r="C108" s="173" t="s">
        <v>857</v>
      </c>
      <c r="D108" s="173"/>
      <c r="E108" s="173"/>
      <c r="F108" s="190" t="s">
        <v>844</v>
      </c>
      <c r="G108" s="173"/>
      <c r="H108" s="173" t="s">
        <v>877</v>
      </c>
      <c r="I108" s="173" t="s">
        <v>840</v>
      </c>
      <c r="J108" s="173">
        <v>50</v>
      </c>
      <c r="K108" s="183"/>
    </row>
    <row r="109" spans="2:11" ht="15" customHeight="1">
      <c r="B109" s="191"/>
      <c r="C109" s="173" t="s">
        <v>865</v>
      </c>
      <c r="D109" s="173"/>
      <c r="E109" s="173"/>
      <c r="F109" s="190" t="s">
        <v>844</v>
      </c>
      <c r="G109" s="173"/>
      <c r="H109" s="173" t="s">
        <v>877</v>
      </c>
      <c r="I109" s="173" t="s">
        <v>840</v>
      </c>
      <c r="J109" s="173">
        <v>50</v>
      </c>
      <c r="K109" s="183"/>
    </row>
    <row r="110" spans="2:11" ht="15" customHeight="1">
      <c r="B110" s="191"/>
      <c r="C110" s="173" t="s">
        <v>863</v>
      </c>
      <c r="D110" s="173"/>
      <c r="E110" s="173"/>
      <c r="F110" s="190" t="s">
        <v>844</v>
      </c>
      <c r="G110" s="173"/>
      <c r="H110" s="173" t="s">
        <v>877</v>
      </c>
      <c r="I110" s="173" t="s">
        <v>840</v>
      </c>
      <c r="J110" s="173">
        <v>50</v>
      </c>
      <c r="K110" s="183"/>
    </row>
    <row r="111" spans="2:11" ht="15" customHeight="1">
      <c r="B111" s="191"/>
      <c r="C111" s="173" t="s">
        <v>53</v>
      </c>
      <c r="D111" s="173"/>
      <c r="E111" s="173"/>
      <c r="F111" s="190" t="s">
        <v>838</v>
      </c>
      <c r="G111" s="173"/>
      <c r="H111" s="173" t="s">
        <v>878</v>
      </c>
      <c r="I111" s="173" t="s">
        <v>840</v>
      </c>
      <c r="J111" s="173">
        <v>20</v>
      </c>
      <c r="K111" s="183"/>
    </row>
    <row r="112" spans="2:11" ht="15" customHeight="1">
      <c r="B112" s="191"/>
      <c r="C112" s="173" t="s">
        <v>879</v>
      </c>
      <c r="D112" s="173"/>
      <c r="E112" s="173"/>
      <c r="F112" s="190" t="s">
        <v>838</v>
      </c>
      <c r="G112" s="173"/>
      <c r="H112" s="173" t="s">
        <v>880</v>
      </c>
      <c r="I112" s="173" t="s">
        <v>840</v>
      </c>
      <c r="J112" s="173">
        <v>120</v>
      </c>
      <c r="K112" s="183"/>
    </row>
    <row r="113" spans="2:11" ht="15" customHeight="1">
      <c r="B113" s="191"/>
      <c r="C113" s="173" t="s">
        <v>38</v>
      </c>
      <c r="D113" s="173"/>
      <c r="E113" s="173"/>
      <c r="F113" s="190" t="s">
        <v>838</v>
      </c>
      <c r="G113" s="173"/>
      <c r="H113" s="173" t="s">
        <v>881</v>
      </c>
      <c r="I113" s="173" t="s">
        <v>872</v>
      </c>
      <c r="J113" s="173"/>
      <c r="K113" s="183"/>
    </row>
    <row r="114" spans="2:11" ht="15" customHeight="1">
      <c r="B114" s="191"/>
      <c r="C114" s="173" t="s">
        <v>48</v>
      </c>
      <c r="D114" s="173"/>
      <c r="E114" s="173"/>
      <c r="F114" s="190" t="s">
        <v>838</v>
      </c>
      <c r="G114" s="173"/>
      <c r="H114" s="173" t="s">
        <v>882</v>
      </c>
      <c r="I114" s="173" t="s">
        <v>872</v>
      </c>
      <c r="J114" s="173"/>
      <c r="K114" s="183"/>
    </row>
    <row r="115" spans="2:11" ht="15" customHeight="1">
      <c r="B115" s="191"/>
      <c r="C115" s="173" t="s">
        <v>57</v>
      </c>
      <c r="D115" s="173"/>
      <c r="E115" s="173"/>
      <c r="F115" s="190" t="s">
        <v>838</v>
      </c>
      <c r="G115" s="173"/>
      <c r="H115" s="173" t="s">
        <v>883</v>
      </c>
      <c r="I115" s="173" t="s">
        <v>884</v>
      </c>
      <c r="J115" s="173"/>
      <c r="K115" s="183"/>
    </row>
    <row r="116" spans="2:11" ht="15" customHeight="1">
      <c r="B116" s="192"/>
      <c r="C116" s="197"/>
      <c r="D116" s="197"/>
      <c r="E116" s="197"/>
      <c r="F116" s="197"/>
      <c r="G116" s="197"/>
      <c r="H116" s="197"/>
      <c r="I116" s="197"/>
      <c r="J116" s="197"/>
      <c r="K116" s="194"/>
    </row>
    <row r="117" spans="2:11" ht="18.75" customHeight="1">
      <c r="B117" s="198"/>
      <c r="C117" s="169"/>
      <c r="D117" s="169"/>
      <c r="E117" s="169"/>
      <c r="F117" s="199"/>
      <c r="G117" s="169"/>
      <c r="H117" s="169"/>
      <c r="I117" s="169"/>
      <c r="J117" s="169"/>
      <c r="K117" s="198"/>
    </row>
    <row r="118" spans="2:11" ht="18.75" customHeight="1">
      <c r="B118" s="178"/>
      <c r="C118" s="178"/>
      <c r="D118" s="178"/>
      <c r="E118" s="178"/>
      <c r="F118" s="178"/>
      <c r="G118" s="178"/>
      <c r="H118" s="178"/>
      <c r="I118" s="178"/>
      <c r="J118" s="178"/>
      <c r="K118" s="178"/>
    </row>
    <row r="119" spans="2:11" ht="7.5" customHeight="1">
      <c r="B119" s="200"/>
      <c r="C119" s="201"/>
      <c r="D119" s="201"/>
      <c r="E119" s="201"/>
      <c r="F119" s="201"/>
      <c r="G119" s="201"/>
      <c r="H119" s="201"/>
      <c r="I119" s="201"/>
      <c r="J119" s="201"/>
      <c r="K119" s="202"/>
    </row>
    <row r="120" spans="2:11" ht="45" customHeight="1">
      <c r="B120" s="203"/>
      <c r="C120" s="271" t="s">
        <v>885</v>
      </c>
      <c r="D120" s="271"/>
      <c r="E120" s="271"/>
      <c r="F120" s="271"/>
      <c r="G120" s="271"/>
      <c r="H120" s="271"/>
      <c r="I120" s="271"/>
      <c r="J120" s="271"/>
      <c r="K120" s="204"/>
    </row>
    <row r="121" spans="2:11" ht="17.25" customHeight="1">
      <c r="B121" s="205"/>
      <c r="C121" s="184" t="s">
        <v>832</v>
      </c>
      <c r="D121" s="184"/>
      <c r="E121" s="184"/>
      <c r="F121" s="184" t="s">
        <v>833</v>
      </c>
      <c r="G121" s="185"/>
      <c r="H121" s="184" t="s">
        <v>134</v>
      </c>
      <c r="I121" s="184" t="s">
        <v>57</v>
      </c>
      <c r="J121" s="184" t="s">
        <v>834</v>
      </c>
      <c r="K121" s="206"/>
    </row>
    <row r="122" spans="2:11" ht="17.25" customHeight="1">
      <c r="B122" s="205"/>
      <c r="C122" s="186" t="s">
        <v>835</v>
      </c>
      <c r="D122" s="186"/>
      <c r="E122" s="186"/>
      <c r="F122" s="187" t="s">
        <v>836</v>
      </c>
      <c r="G122" s="188"/>
      <c r="H122" s="186"/>
      <c r="I122" s="186"/>
      <c r="J122" s="186" t="s">
        <v>837</v>
      </c>
      <c r="K122" s="206"/>
    </row>
    <row r="123" spans="2:11" ht="5.25" customHeight="1">
      <c r="B123" s="207"/>
      <c r="C123" s="189"/>
      <c r="D123" s="189"/>
      <c r="E123" s="189"/>
      <c r="F123" s="189"/>
      <c r="G123" s="173"/>
      <c r="H123" s="189"/>
      <c r="I123" s="189"/>
      <c r="J123" s="189"/>
      <c r="K123" s="208"/>
    </row>
    <row r="124" spans="2:11" ht="15" customHeight="1">
      <c r="B124" s="207"/>
      <c r="C124" s="173" t="s">
        <v>841</v>
      </c>
      <c r="D124" s="189"/>
      <c r="E124" s="189"/>
      <c r="F124" s="190" t="s">
        <v>838</v>
      </c>
      <c r="G124" s="173"/>
      <c r="H124" s="173" t="s">
        <v>877</v>
      </c>
      <c r="I124" s="173" t="s">
        <v>840</v>
      </c>
      <c r="J124" s="173">
        <v>120</v>
      </c>
      <c r="K124" s="209"/>
    </row>
    <row r="125" spans="2:11" ht="15" customHeight="1">
      <c r="B125" s="207"/>
      <c r="C125" s="173" t="s">
        <v>886</v>
      </c>
      <c r="D125" s="173"/>
      <c r="E125" s="173"/>
      <c r="F125" s="190" t="s">
        <v>838</v>
      </c>
      <c r="G125" s="173"/>
      <c r="H125" s="173" t="s">
        <v>887</v>
      </c>
      <c r="I125" s="173" t="s">
        <v>840</v>
      </c>
      <c r="J125" s="173" t="s">
        <v>888</v>
      </c>
      <c r="K125" s="209"/>
    </row>
    <row r="126" spans="2:11" ht="15" customHeight="1">
      <c r="B126" s="207"/>
      <c r="C126" s="173" t="s">
        <v>83</v>
      </c>
      <c r="D126" s="173"/>
      <c r="E126" s="173"/>
      <c r="F126" s="190" t="s">
        <v>838</v>
      </c>
      <c r="G126" s="173"/>
      <c r="H126" s="173" t="s">
        <v>889</v>
      </c>
      <c r="I126" s="173" t="s">
        <v>840</v>
      </c>
      <c r="J126" s="173" t="s">
        <v>888</v>
      </c>
      <c r="K126" s="209"/>
    </row>
    <row r="127" spans="2:11" ht="15" customHeight="1">
      <c r="B127" s="207"/>
      <c r="C127" s="173" t="s">
        <v>849</v>
      </c>
      <c r="D127" s="173"/>
      <c r="E127" s="173"/>
      <c r="F127" s="190" t="s">
        <v>844</v>
      </c>
      <c r="G127" s="173"/>
      <c r="H127" s="173" t="s">
        <v>850</v>
      </c>
      <c r="I127" s="173" t="s">
        <v>840</v>
      </c>
      <c r="J127" s="173">
        <v>15</v>
      </c>
      <c r="K127" s="209"/>
    </row>
    <row r="128" spans="2:11" ht="15" customHeight="1">
      <c r="B128" s="207"/>
      <c r="C128" s="173" t="s">
        <v>851</v>
      </c>
      <c r="D128" s="173"/>
      <c r="E128" s="173"/>
      <c r="F128" s="190" t="s">
        <v>844</v>
      </c>
      <c r="G128" s="173"/>
      <c r="H128" s="173" t="s">
        <v>852</v>
      </c>
      <c r="I128" s="173" t="s">
        <v>840</v>
      </c>
      <c r="J128" s="173">
        <v>15</v>
      </c>
      <c r="K128" s="209"/>
    </row>
    <row r="129" spans="2:11" ht="15" customHeight="1">
      <c r="B129" s="207"/>
      <c r="C129" s="173" t="s">
        <v>853</v>
      </c>
      <c r="D129" s="173"/>
      <c r="E129" s="173"/>
      <c r="F129" s="190" t="s">
        <v>844</v>
      </c>
      <c r="G129" s="173"/>
      <c r="H129" s="173" t="s">
        <v>854</v>
      </c>
      <c r="I129" s="173" t="s">
        <v>840</v>
      </c>
      <c r="J129" s="173">
        <v>20</v>
      </c>
      <c r="K129" s="209"/>
    </row>
    <row r="130" spans="2:11" ht="15" customHeight="1">
      <c r="B130" s="207"/>
      <c r="C130" s="173" t="s">
        <v>855</v>
      </c>
      <c r="D130" s="173"/>
      <c r="E130" s="173"/>
      <c r="F130" s="190" t="s">
        <v>844</v>
      </c>
      <c r="G130" s="173"/>
      <c r="H130" s="173" t="s">
        <v>856</v>
      </c>
      <c r="I130" s="173" t="s">
        <v>840</v>
      </c>
      <c r="J130" s="173">
        <v>20</v>
      </c>
      <c r="K130" s="209"/>
    </row>
    <row r="131" spans="2:11" ht="15" customHeight="1">
      <c r="B131" s="207"/>
      <c r="C131" s="173" t="s">
        <v>843</v>
      </c>
      <c r="D131" s="173"/>
      <c r="E131" s="173"/>
      <c r="F131" s="190" t="s">
        <v>844</v>
      </c>
      <c r="G131" s="173"/>
      <c r="H131" s="173" t="s">
        <v>877</v>
      </c>
      <c r="I131" s="173" t="s">
        <v>840</v>
      </c>
      <c r="J131" s="173">
        <v>50</v>
      </c>
      <c r="K131" s="209"/>
    </row>
    <row r="132" spans="2:11" ht="15" customHeight="1">
      <c r="B132" s="207"/>
      <c r="C132" s="173" t="s">
        <v>857</v>
      </c>
      <c r="D132" s="173"/>
      <c r="E132" s="173"/>
      <c r="F132" s="190" t="s">
        <v>844</v>
      </c>
      <c r="G132" s="173"/>
      <c r="H132" s="173" t="s">
        <v>877</v>
      </c>
      <c r="I132" s="173" t="s">
        <v>840</v>
      </c>
      <c r="J132" s="173">
        <v>50</v>
      </c>
      <c r="K132" s="209"/>
    </row>
    <row r="133" spans="2:11" ht="15" customHeight="1">
      <c r="B133" s="207"/>
      <c r="C133" s="173" t="s">
        <v>863</v>
      </c>
      <c r="D133" s="173"/>
      <c r="E133" s="173"/>
      <c r="F133" s="190" t="s">
        <v>844</v>
      </c>
      <c r="G133" s="173"/>
      <c r="H133" s="173" t="s">
        <v>877</v>
      </c>
      <c r="I133" s="173" t="s">
        <v>840</v>
      </c>
      <c r="J133" s="173">
        <v>50</v>
      </c>
      <c r="K133" s="209"/>
    </row>
    <row r="134" spans="2:11" ht="15" customHeight="1">
      <c r="B134" s="207"/>
      <c r="C134" s="173" t="s">
        <v>865</v>
      </c>
      <c r="D134" s="173"/>
      <c r="E134" s="173"/>
      <c r="F134" s="190" t="s">
        <v>844</v>
      </c>
      <c r="G134" s="173"/>
      <c r="H134" s="173" t="s">
        <v>877</v>
      </c>
      <c r="I134" s="173" t="s">
        <v>840</v>
      </c>
      <c r="J134" s="173">
        <v>50</v>
      </c>
      <c r="K134" s="209"/>
    </row>
    <row r="135" spans="2:11" ht="15" customHeight="1">
      <c r="B135" s="207"/>
      <c r="C135" s="173" t="s">
        <v>140</v>
      </c>
      <c r="D135" s="173"/>
      <c r="E135" s="173"/>
      <c r="F135" s="190" t="s">
        <v>844</v>
      </c>
      <c r="G135" s="173"/>
      <c r="H135" s="173" t="s">
        <v>890</v>
      </c>
      <c r="I135" s="173" t="s">
        <v>840</v>
      </c>
      <c r="J135" s="173">
        <v>255</v>
      </c>
      <c r="K135" s="209"/>
    </row>
    <row r="136" spans="2:11" ht="15" customHeight="1">
      <c r="B136" s="207"/>
      <c r="C136" s="173" t="s">
        <v>867</v>
      </c>
      <c r="D136" s="173"/>
      <c r="E136" s="173"/>
      <c r="F136" s="190" t="s">
        <v>838</v>
      </c>
      <c r="G136" s="173"/>
      <c r="H136" s="173" t="s">
        <v>891</v>
      </c>
      <c r="I136" s="173" t="s">
        <v>869</v>
      </c>
      <c r="J136" s="173"/>
      <c r="K136" s="209"/>
    </row>
    <row r="137" spans="2:11" ht="15" customHeight="1">
      <c r="B137" s="207"/>
      <c r="C137" s="173" t="s">
        <v>870</v>
      </c>
      <c r="D137" s="173"/>
      <c r="E137" s="173"/>
      <c r="F137" s="190" t="s">
        <v>838</v>
      </c>
      <c r="G137" s="173"/>
      <c r="H137" s="173" t="s">
        <v>892</v>
      </c>
      <c r="I137" s="173" t="s">
        <v>872</v>
      </c>
      <c r="J137" s="173"/>
      <c r="K137" s="209"/>
    </row>
    <row r="138" spans="2:11" ht="15" customHeight="1">
      <c r="B138" s="207"/>
      <c r="C138" s="173" t="s">
        <v>873</v>
      </c>
      <c r="D138" s="173"/>
      <c r="E138" s="173"/>
      <c r="F138" s="190" t="s">
        <v>838</v>
      </c>
      <c r="G138" s="173"/>
      <c r="H138" s="173" t="s">
        <v>873</v>
      </c>
      <c r="I138" s="173" t="s">
        <v>872</v>
      </c>
      <c r="J138" s="173"/>
      <c r="K138" s="209"/>
    </row>
    <row r="139" spans="2:11" ht="15" customHeight="1">
      <c r="B139" s="207"/>
      <c r="C139" s="173" t="s">
        <v>38</v>
      </c>
      <c r="D139" s="173"/>
      <c r="E139" s="173"/>
      <c r="F139" s="190" t="s">
        <v>838</v>
      </c>
      <c r="G139" s="173"/>
      <c r="H139" s="173" t="s">
        <v>893</v>
      </c>
      <c r="I139" s="173" t="s">
        <v>872</v>
      </c>
      <c r="J139" s="173"/>
      <c r="K139" s="209"/>
    </row>
    <row r="140" spans="2:11" ht="15" customHeight="1">
      <c r="B140" s="207"/>
      <c r="C140" s="173" t="s">
        <v>894</v>
      </c>
      <c r="D140" s="173"/>
      <c r="E140" s="173"/>
      <c r="F140" s="190" t="s">
        <v>838</v>
      </c>
      <c r="G140" s="173"/>
      <c r="H140" s="173" t="s">
        <v>895</v>
      </c>
      <c r="I140" s="173" t="s">
        <v>872</v>
      </c>
      <c r="J140" s="173"/>
      <c r="K140" s="209"/>
    </row>
    <row r="141" spans="2:11" ht="15" customHeight="1">
      <c r="B141" s="210"/>
      <c r="C141" s="211"/>
      <c r="D141" s="211"/>
      <c r="E141" s="211"/>
      <c r="F141" s="211"/>
      <c r="G141" s="211"/>
      <c r="H141" s="211"/>
      <c r="I141" s="211"/>
      <c r="J141" s="211"/>
      <c r="K141" s="212"/>
    </row>
    <row r="142" spans="2:11" ht="18.75" customHeight="1">
      <c r="B142" s="169"/>
      <c r="C142" s="169"/>
      <c r="D142" s="169"/>
      <c r="E142" s="169"/>
      <c r="F142" s="199"/>
      <c r="G142" s="169"/>
      <c r="H142" s="169"/>
      <c r="I142" s="169"/>
      <c r="J142" s="169"/>
      <c r="K142" s="169"/>
    </row>
    <row r="143" spans="2:11" ht="18.75" customHeight="1">
      <c r="B143" s="178"/>
      <c r="C143" s="178"/>
      <c r="D143" s="178"/>
      <c r="E143" s="178"/>
      <c r="F143" s="178"/>
      <c r="G143" s="178"/>
      <c r="H143" s="178"/>
      <c r="I143" s="178"/>
      <c r="J143" s="178"/>
      <c r="K143" s="178"/>
    </row>
    <row r="144" spans="2:11" ht="7.5" customHeight="1">
      <c r="B144" s="179"/>
      <c r="C144" s="180"/>
      <c r="D144" s="180"/>
      <c r="E144" s="180"/>
      <c r="F144" s="180"/>
      <c r="G144" s="180"/>
      <c r="H144" s="180"/>
      <c r="I144" s="180"/>
      <c r="J144" s="180"/>
      <c r="K144" s="181"/>
    </row>
    <row r="145" spans="2:11" ht="45" customHeight="1">
      <c r="B145" s="182"/>
      <c r="C145" s="274" t="s">
        <v>896</v>
      </c>
      <c r="D145" s="274"/>
      <c r="E145" s="274"/>
      <c r="F145" s="274"/>
      <c r="G145" s="274"/>
      <c r="H145" s="274"/>
      <c r="I145" s="274"/>
      <c r="J145" s="274"/>
      <c r="K145" s="183"/>
    </row>
    <row r="146" spans="2:11" ht="17.25" customHeight="1">
      <c r="B146" s="182"/>
      <c r="C146" s="184" t="s">
        <v>832</v>
      </c>
      <c r="D146" s="184"/>
      <c r="E146" s="184"/>
      <c r="F146" s="184" t="s">
        <v>833</v>
      </c>
      <c r="G146" s="185"/>
      <c r="H146" s="184" t="s">
        <v>134</v>
      </c>
      <c r="I146" s="184" t="s">
        <v>57</v>
      </c>
      <c r="J146" s="184" t="s">
        <v>834</v>
      </c>
      <c r="K146" s="183"/>
    </row>
    <row r="147" spans="2:11" ht="17.25" customHeight="1">
      <c r="B147" s="182"/>
      <c r="C147" s="186" t="s">
        <v>835</v>
      </c>
      <c r="D147" s="186"/>
      <c r="E147" s="186"/>
      <c r="F147" s="187" t="s">
        <v>836</v>
      </c>
      <c r="G147" s="188"/>
      <c r="H147" s="186"/>
      <c r="I147" s="186"/>
      <c r="J147" s="186" t="s">
        <v>837</v>
      </c>
      <c r="K147" s="183"/>
    </row>
    <row r="148" spans="2:11" ht="5.25" customHeight="1">
      <c r="B148" s="191"/>
      <c r="C148" s="189"/>
      <c r="D148" s="189"/>
      <c r="E148" s="189"/>
      <c r="F148" s="189"/>
      <c r="G148" s="173"/>
      <c r="H148" s="189"/>
      <c r="I148" s="189"/>
      <c r="J148" s="189"/>
      <c r="K148" s="209"/>
    </row>
    <row r="149" spans="2:11" ht="15" customHeight="1">
      <c r="B149" s="191"/>
      <c r="C149" s="213" t="s">
        <v>841</v>
      </c>
      <c r="D149" s="173"/>
      <c r="E149" s="173"/>
      <c r="F149" s="214" t="s">
        <v>838</v>
      </c>
      <c r="G149" s="173"/>
      <c r="H149" s="213" t="s">
        <v>877</v>
      </c>
      <c r="I149" s="213" t="s">
        <v>840</v>
      </c>
      <c r="J149" s="213">
        <v>120</v>
      </c>
      <c r="K149" s="209"/>
    </row>
    <row r="150" spans="2:11" ht="15" customHeight="1">
      <c r="B150" s="191"/>
      <c r="C150" s="213" t="s">
        <v>886</v>
      </c>
      <c r="D150" s="173"/>
      <c r="E150" s="173"/>
      <c r="F150" s="214" t="s">
        <v>838</v>
      </c>
      <c r="G150" s="173"/>
      <c r="H150" s="213" t="s">
        <v>897</v>
      </c>
      <c r="I150" s="213" t="s">
        <v>840</v>
      </c>
      <c r="J150" s="213" t="s">
        <v>888</v>
      </c>
      <c r="K150" s="209"/>
    </row>
    <row r="151" spans="2:11" ht="15" customHeight="1">
      <c r="B151" s="191"/>
      <c r="C151" s="213" t="s">
        <v>83</v>
      </c>
      <c r="D151" s="173"/>
      <c r="E151" s="173"/>
      <c r="F151" s="214" t="s">
        <v>838</v>
      </c>
      <c r="G151" s="173"/>
      <c r="H151" s="213" t="s">
        <v>898</v>
      </c>
      <c r="I151" s="213" t="s">
        <v>840</v>
      </c>
      <c r="J151" s="213" t="s">
        <v>888</v>
      </c>
      <c r="K151" s="209"/>
    </row>
    <row r="152" spans="2:11" ht="15" customHeight="1">
      <c r="B152" s="191"/>
      <c r="C152" s="213" t="s">
        <v>843</v>
      </c>
      <c r="D152" s="173"/>
      <c r="E152" s="173"/>
      <c r="F152" s="214" t="s">
        <v>844</v>
      </c>
      <c r="G152" s="173"/>
      <c r="H152" s="213" t="s">
        <v>877</v>
      </c>
      <c r="I152" s="213" t="s">
        <v>840</v>
      </c>
      <c r="J152" s="213">
        <v>50</v>
      </c>
      <c r="K152" s="209"/>
    </row>
    <row r="153" spans="2:11" ht="15" customHeight="1">
      <c r="B153" s="191"/>
      <c r="C153" s="213" t="s">
        <v>846</v>
      </c>
      <c r="D153" s="173"/>
      <c r="E153" s="173"/>
      <c r="F153" s="214" t="s">
        <v>838</v>
      </c>
      <c r="G153" s="173"/>
      <c r="H153" s="213" t="s">
        <v>877</v>
      </c>
      <c r="I153" s="213" t="s">
        <v>848</v>
      </c>
      <c r="J153" s="213"/>
      <c r="K153" s="209"/>
    </row>
    <row r="154" spans="2:11" ht="15" customHeight="1">
      <c r="B154" s="191"/>
      <c r="C154" s="213" t="s">
        <v>857</v>
      </c>
      <c r="D154" s="173"/>
      <c r="E154" s="173"/>
      <c r="F154" s="214" t="s">
        <v>844</v>
      </c>
      <c r="G154" s="173"/>
      <c r="H154" s="213" t="s">
        <v>877</v>
      </c>
      <c r="I154" s="213" t="s">
        <v>840</v>
      </c>
      <c r="J154" s="213">
        <v>50</v>
      </c>
      <c r="K154" s="209"/>
    </row>
    <row r="155" spans="2:11" ht="15" customHeight="1">
      <c r="B155" s="191"/>
      <c r="C155" s="213" t="s">
        <v>865</v>
      </c>
      <c r="D155" s="173"/>
      <c r="E155" s="173"/>
      <c r="F155" s="214" t="s">
        <v>844</v>
      </c>
      <c r="G155" s="173"/>
      <c r="H155" s="213" t="s">
        <v>877</v>
      </c>
      <c r="I155" s="213" t="s">
        <v>840</v>
      </c>
      <c r="J155" s="213">
        <v>50</v>
      </c>
      <c r="K155" s="209"/>
    </row>
    <row r="156" spans="2:11" ht="15" customHeight="1">
      <c r="B156" s="191"/>
      <c r="C156" s="213" t="s">
        <v>863</v>
      </c>
      <c r="D156" s="173"/>
      <c r="E156" s="173"/>
      <c r="F156" s="214" t="s">
        <v>844</v>
      </c>
      <c r="G156" s="173"/>
      <c r="H156" s="213" t="s">
        <v>877</v>
      </c>
      <c r="I156" s="213" t="s">
        <v>840</v>
      </c>
      <c r="J156" s="213">
        <v>50</v>
      </c>
      <c r="K156" s="209"/>
    </row>
    <row r="157" spans="2:11" ht="15" customHeight="1">
      <c r="B157" s="191"/>
      <c r="C157" s="213" t="s">
        <v>111</v>
      </c>
      <c r="D157" s="173"/>
      <c r="E157" s="173"/>
      <c r="F157" s="214" t="s">
        <v>838</v>
      </c>
      <c r="G157" s="173"/>
      <c r="H157" s="213" t="s">
        <v>899</v>
      </c>
      <c r="I157" s="213" t="s">
        <v>840</v>
      </c>
      <c r="J157" s="213" t="s">
        <v>900</v>
      </c>
      <c r="K157" s="209"/>
    </row>
    <row r="158" spans="2:11" ht="15" customHeight="1">
      <c r="B158" s="191"/>
      <c r="C158" s="213" t="s">
        <v>901</v>
      </c>
      <c r="D158" s="173"/>
      <c r="E158" s="173"/>
      <c r="F158" s="214" t="s">
        <v>838</v>
      </c>
      <c r="G158" s="173"/>
      <c r="H158" s="213" t="s">
        <v>902</v>
      </c>
      <c r="I158" s="213" t="s">
        <v>872</v>
      </c>
      <c r="J158" s="213"/>
      <c r="K158" s="209"/>
    </row>
    <row r="159" spans="2:11" ht="15" customHeight="1">
      <c r="B159" s="215"/>
      <c r="C159" s="197"/>
      <c r="D159" s="197"/>
      <c r="E159" s="197"/>
      <c r="F159" s="197"/>
      <c r="G159" s="197"/>
      <c r="H159" s="197"/>
      <c r="I159" s="197"/>
      <c r="J159" s="197"/>
      <c r="K159" s="216"/>
    </row>
    <row r="160" spans="2:11" ht="18.75" customHeight="1">
      <c r="B160" s="169"/>
      <c r="C160" s="173"/>
      <c r="D160" s="173"/>
      <c r="E160" s="173"/>
      <c r="F160" s="190"/>
      <c r="G160" s="173"/>
      <c r="H160" s="173"/>
      <c r="I160" s="173"/>
      <c r="J160" s="173"/>
      <c r="K160" s="169"/>
    </row>
    <row r="161" spans="2:11" ht="18.75" customHeight="1">
      <c r="B161" s="178"/>
      <c r="C161" s="178"/>
      <c r="D161" s="178"/>
      <c r="E161" s="178"/>
      <c r="F161" s="178"/>
      <c r="G161" s="178"/>
      <c r="H161" s="178"/>
      <c r="I161" s="178"/>
      <c r="J161" s="178"/>
      <c r="K161" s="178"/>
    </row>
    <row r="162" spans="2:11" ht="7.5" customHeight="1">
      <c r="B162" s="160"/>
      <c r="C162" s="161"/>
      <c r="D162" s="161"/>
      <c r="E162" s="161"/>
      <c r="F162" s="161"/>
      <c r="G162" s="161"/>
      <c r="H162" s="161"/>
      <c r="I162" s="161"/>
      <c r="J162" s="161"/>
      <c r="K162" s="162"/>
    </row>
    <row r="163" spans="2:11" ht="45" customHeight="1">
      <c r="B163" s="163"/>
      <c r="C163" s="271" t="s">
        <v>903</v>
      </c>
      <c r="D163" s="271"/>
      <c r="E163" s="271"/>
      <c r="F163" s="271"/>
      <c r="G163" s="271"/>
      <c r="H163" s="271"/>
      <c r="I163" s="271"/>
      <c r="J163" s="271"/>
      <c r="K163" s="164"/>
    </row>
    <row r="164" spans="2:11" ht="17.25" customHeight="1">
      <c r="B164" s="163"/>
      <c r="C164" s="184" t="s">
        <v>832</v>
      </c>
      <c r="D164" s="184"/>
      <c r="E164" s="184"/>
      <c r="F164" s="184" t="s">
        <v>833</v>
      </c>
      <c r="G164" s="217"/>
      <c r="H164" s="218" t="s">
        <v>134</v>
      </c>
      <c r="I164" s="218" t="s">
        <v>57</v>
      </c>
      <c r="J164" s="184" t="s">
        <v>834</v>
      </c>
      <c r="K164" s="164"/>
    </row>
    <row r="165" spans="2:11" ht="17.25" customHeight="1">
      <c r="B165" s="166"/>
      <c r="C165" s="186" t="s">
        <v>835</v>
      </c>
      <c r="D165" s="186"/>
      <c r="E165" s="186"/>
      <c r="F165" s="187" t="s">
        <v>836</v>
      </c>
      <c r="G165" s="219"/>
      <c r="H165" s="220"/>
      <c r="I165" s="220"/>
      <c r="J165" s="186" t="s">
        <v>837</v>
      </c>
      <c r="K165" s="167"/>
    </row>
    <row r="166" spans="2:11" ht="5.25" customHeight="1">
      <c r="B166" s="191"/>
      <c r="C166" s="189"/>
      <c r="D166" s="189"/>
      <c r="E166" s="189"/>
      <c r="F166" s="189"/>
      <c r="G166" s="173"/>
      <c r="H166" s="189"/>
      <c r="I166" s="189"/>
      <c r="J166" s="189"/>
      <c r="K166" s="209"/>
    </row>
    <row r="167" spans="2:11" ht="15" customHeight="1">
      <c r="B167" s="191"/>
      <c r="C167" s="173" t="s">
        <v>841</v>
      </c>
      <c r="D167" s="173"/>
      <c r="E167" s="173"/>
      <c r="F167" s="190" t="s">
        <v>838</v>
      </c>
      <c r="G167" s="173"/>
      <c r="H167" s="173" t="s">
        <v>877</v>
      </c>
      <c r="I167" s="173" t="s">
        <v>840</v>
      </c>
      <c r="J167" s="173">
        <v>120</v>
      </c>
      <c r="K167" s="209"/>
    </row>
    <row r="168" spans="2:11" ht="15" customHeight="1">
      <c r="B168" s="191"/>
      <c r="C168" s="173" t="s">
        <v>886</v>
      </c>
      <c r="D168" s="173"/>
      <c r="E168" s="173"/>
      <c r="F168" s="190" t="s">
        <v>838</v>
      </c>
      <c r="G168" s="173"/>
      <c r="H168" s="173" t="s">
        <v>887</v>
      </c>
      <c r="I168" s="173" t="s">
        <v>840</v>
      </c>
      <c r="J168" s="173" t="s">
        <v>888</v>
      </c>
      <c r="K168" s="209"/>
    </row>
    <row r="169" spans="2:11" ht="15" customHeight="1">
      <c r="B169" s="191"/>
      <c r="C169" s="173" t="s">
        <v>83</v>
      </c>
      <c r="D169" s="173"/>
      <c r="E169" s="173"/>
      <c r="F169" s="190" t="s">
        <v>838</v>
      </c>
      <c r="G169" s="173"/>
      <c r="H169" s="173" t="s">
        <v>904</v>
      </c>
      <c r="I169" s="173" t="s">
        <v>840</v>
      </c>
      <c r="J169" s="173" t="s">
        <v>888</v>
      </c>
      <c r="K169" s="209"/>
    </row>
    <row r="170" spans="2:11" ht="15" customHeight="1">
      <c r="B170" s="191"/>
      <c r="C170" s="173" t="s">
        <v>843</v>
      </c>
      <c r="D170" s="173"/>
      <c r="E170" s="173"/>
      <c r="F170" s="190" t="s">
        <v>844</v>
      </c>
      <c r="G170" s="173"/>
      <c r="H170" s="173" t="s">
        <v>904</v>
      </c>
      <c r="I170" s="173" t="s">
        <v>840</v>
      </c>
      <c r="J170" s="173">
        <v>50</v>
      </c>
      <c r="K170" s="209"/>
    </row>
    <row r="171" spans="2:11" ht="15" customHeight="1">
      <c r="B171" s="191"/>
      <c r="C171" s="173" t="s">
        <v>846</v>
      </c>
      <c r="D171" s="173"/>
      <c r="E171" s="173"/>
      <c r="F171" s="190" t="s">
        <v>838</v>
      </c>
      <c r="G171" s="173"/>
      <c r="H171" s="173" t="s">
        <v>904</v>
      </c>
      <c r="I171" s="173" t="s">
        <v>848</v>
      </c>
      <c r="J171" s="173"/>
      <c r="K171" s="209"/>
    </row>
    <row r="172" spans="2:11" ht="15" customHeight="1">
      <c r="B172" s="191"/>
      <c r="C172" s="173" t="s">
        <v>857</v>
      </c>
      <c r="D172" s="173"/>
      <c r="E172" s="173"/>
      <c r="F172" s="190" t="s">
        <v>844</v>
      </c>
      <c r="G172" s="173"/>
      <c r="H172" s="173" t="s">
        <v>904</v>
      </c>
      <c r="I172" s="173" t="s">
        <v>840</v>
      </c>
      <c r="J172" s="173">
        <v>50</v>
      </c>
      <c r="K172" s="209"/>
    </row>
    <row r="173" spans="2:11" ht="15" customHeight="1">
      <c r="B173" s="191"/>
      <c r="C173" s="173" t="s">
        <v>865</v>
      </c>
      <c r="D173" s="173"/>
      <c r="E173" s="173"/>
      <c r="F173" s="190" t="s">
        <v>844</v>
      </c>
      <c r="G173" s="173"/>
      <c r="H173" s="173" t="s">
        <v>904</v>
      </c>
      <c r="I173" s="173" t="s">
        <v>840</v>
      </c>
      <c r="J173" s="173">
        <v>50</v>
      </c>
      <c r="K173" s="209"/>
    </row>
    <row r="174" spans="2:11" ht="15" customHeight="1">
      <c r="B174" s="191"/>
      <c r="C174" s="173" t="s">
        <v>863</v>
      </c>
      <c r="D174" s="173"/>
      <c r="E174" s="173"/>
      <c r="F174" s="190" t="s">
        <v>844</v>
      </c>
      <c r="G174" s="173"/>
      <c r="H174" s="173" t="s">
        <v>904</v>
      </c>
      <c r="I174" s="173" t="s">
        <v>840</v>
      </c>
      <c r="J174" s="173">
        <v>50</v>
      </c>
      <c r="K174" s="209"/>
    </row>
    <row r="175" spans="2:11" ht="15" customHeight="1">
      <c r="B175" s="191"/>
      <c r="C175" s="173" t="s">
        <v>133</v>
      </c>
      <c r="D175" s="173"/>
      <c r="E175" s="173"/>
      <c r="F175" s="190" t="s">
        <v>838</v>
      </c>
      <c r="G175" s="173"/>
      <c r="H175" s="173" t="s">
        <v>905</v>
      </c>
      <c r="I175" s="173" t="s">
        <v>906</v>
      </c>
      <c r="J175" s="173"/>
      <c r="K175" s="209"/>
    </row>
    <row r="176" spans="2:11" ht="15" customHeight="1">
      <c r="B176" s="191"/>
      <c r="C176" s="173" t="s">
        <v>57</v>
      </c>
      <c r="D176" s="173"/>
      <c r="E176" s="173"/>
      <c r="F176" s="190" t="s">
        <v>838</v>
      </c>
      <c r="G176" s="173"/>
      <c r="H176" s="173" t="s">
        <v>907</v>
      </c>
      <c r="I176" s="173" t="s">
        <v>908</v>
      </c>
      <c r="J176" s="173">
        <v>1</v>
      </c>
      <c r="K176" s="209"/>
    </row>
    <row r="177" spans="2:11" ht="15" customHeight="1">
      <c r="B177" s="191"/>
      <c r="C177" s="173" t="s">
        <v>53</v>
      </c>
      <c r="D177" s="173"/>
      <c r="E177" s="173"/>
      <c r="F177" s="190" t="s">
        <v>838</v>
      </c>
      <c r="G177" s="173"/>
      <c r="H177" s="173" t="s">
        <v>909</v>
      </c>
      <c r="I177" s="173" t="s">
        <v>840</v>
      </c>
      <c r="J177" s="173">
        <v>20</v>
      </c>
      <c r="K177" s="209"/>
    </row>
    <row r="178" spans="2:11" ht="15" customHeight="1">
      <c r="B178" s="191"/>
      <c r="C178" s="173" t="s">
        <v>134</v>
      </c>
      <c r="D178" s="173"/>
      <c r="E178" s="173"/>
      <c r="F178" s="190" t="s">
        <v>838</v>
      </c>
      <c r="G178" s="173"/>
      <c r="H178" s="173" t="s">
        <v>910</v>
      </c>
      <c r="I178" s="173" t="s">
        <v>840</v>
      </c>
      <c r="J178" s="173">
        <v>255</v>
      </c>
      <c r="K178" s="209"/>
    </row>
    <row r="179" spans="2:11" ht="15" customHeight="1">
      <c r="B179" s="191"/>
      <c r="C179" s="173" t="s">
        <v>135</v>
      </c>
      <c r="D179" s="173"/>
      <c r="E179" s="173"/>
      <c r="F179" s="190" t="s">
        <v>838</v>
      </c>
      <c r="G179" s="173"/>
      <c r="H179" s="173" t="s">
        <v>803</v>
      </c>
      <c r="I179" s="173" t="s">
        <v>840</v>
      </c>
      <c r="J179" s="173">
        <v>10</v>
      </c>
      <c r="K179" s="209"/>
    </row>
    <row r="180" spans="2:11" ht="15" customHeight="1">
      <c r="B180" s="191"/>
      <c r="C180" s="173" t="s">
        <v>136</v>
      </c>
      <c r="D180" s="173"/>
      <c r="E180" s="173"/>
      <c r="F180" s="190" t="s">
        <v>838</v>
      </c>
      <c r="G180" s="173"/>
      <c r="H180" s="173" t="s">
        <v>911</v>
      </c>
      <c r="I180" s="173" t="s">
        <v>872</v>
      </c>
      <c r="J180" s="173"/>
      <c r="K180" s="209"/>
    </row>
    <row r="181" spans="2:11" ht="15" customHeight="1">
      <c r="B181" s="191"/>
      <c r="C181" s="173" t="s">
        <v>912</v>
      </c>
      <c r="D181" s="173"/>
      <c r="E181" s="173"/>
      <c r="F181" s="190" t="s">
        <v>838</v>
      </c>
      <c r="G181" s="173"/>
      <c r="H181" s="173" t="s">
        <v>913</v>
      </c>
      <c r="I181" s="173" t="s">
        <v>872</v>
      </c>
      <c r="J181" s="173"/>
      <c r="K181" s="209"/>
    </row>
    <row r="182" spans="2:11" ht="15" customHeight="1">
      <c r="B182" s="191"/>
      <c r="C182" s="173" t="s">
        <v>901</v>
      </c>
      <c r="D182" s="173"/>
      <c r="E182" s="173"/>
      <c r="F182" s="190" t="s">
        <v>838</v>
      </c>
      <c r="G182" s="173"/>
      <c r="H182" s="173" t="s">
        <v>914</v>
      </c>
      <c r="I182" s="173" t="s">
        <v>872</v>
      </c>
      <c r="J182" s="173"/>
      <c r="K182" s="209"/>
    </row>
    <row r="183" spans="2:11" ht="15" customHeight="1">
      <c r="B183" s="191"/>
      <c r="C183" s="173" t="s">
        <v>139</v>
      </c>
      <c r="D183" s="173"/>
      <c r="E183" s="173"/>
      <c r="F183" s="190" t="s">
        <v>844</v>
      </c>
      <c r="G183" s="173"/>
      <c r="H183" s="173" t="s">
        <v>915</v>
      </c>
      <c r="I183" s="173" t="s">
        <v>840</v>
      </c>
      <c r="J183" s="173">
        <v>50</v>
      </c>
      <c r="K183" s="209"/>
    </row>
    <row r="184" spans="2:11" ht="15" customHeight="1">
      <c r="B184" s="215"/>
      <c r="C184" s="197"/>
      <c r="D184" s="197"/>
      <c r="E184" s="197"/>
      <c r="F184" s="197"/>
      <c r="G184" s="197"/>
      <c r="H184" s="197"/>
      <c r="I184" s="197"/>
      <c r="J184" s="197"/>
      <c r="K184" s="216"/>
    </row>
    <row r="185" spans="2:11" ht="18.75" customHeight="1">
      <c r="B185" s="169"/>
      <c r="C185" s="173"/>
      <c r="D185" s="173"/>
      <c r="E185" s="173"/>
      <c r="F185" s="190"/>
      <c r="G185" s="173"/>
      <c r="H185" s="173"/>
      <c r="I185" s="173"/>
      <c r="J185" s="173"/>
      <c r="K185" s="169"/>
    </row>
    <row r="186" spans="2:11" ht="18.75" customHeight="1">
      <c r="B186" s="178"/>
      <c r="C186" s="178"/>
      <c r="D186" s="178"/>
      <c r="E186" s="178"/>
      <c r="F186" s="178"/>
      <c r="G186" s="178"/>
      <c r="H186" s="178"/>
      <c r="I186" s="178"/>
      <c r="J186" s="178"/>
      <c r="K186" s="178"/>
    </row>
    <row r="187" spans="2:11" ht="13.5">
      <c r="B187" s="160"/>
      <c r="C187" s="161"/>
      <c r="D187" s="161"/>
      <c r="E187" s="161"/>
      <c r="F187" s="161"/>
      <c r="G187" s="161"/>
      <c r="H187" s="161"/>
      <c r="I187" s="161"/>
      <c r="J187" s="161"/>
      <c r="K187" s="162"/>
    </row>
    <row r="188" spans="2:11" ht="21">
      <c r="B188" s="163"/>
      <c r="C188" s="271" t="s">
        <v>916</v>
      </c>
      <c r="D188" s="271"/>
      <c r="E188" s="271"/>
      <c r="F188" s="271"/>
      <c r="G188" s="271"/>
      <c r="H188" s="271"/>
      <c r="I188" s="271"/>
      <c r="J188" s="271"/>
      <c r="K188" s="164"/>
    </row>
    <row r="189" spans="2:11" ht="25.5" customHeight="1">
      <c r="B189" s="163"/>
      <c r="C189" s="221" t="s">
        <v>917</v>
      </c>
      <c r="D189" s="221"/>
      <c r="E189" s="221"/>
      <c r="F189" s="221" t="s">
        <v>918</v>
      </c>
      <c r="G189" s="222"/>
      <c r="H189" s="272" t="s">
        <v>919</v>
      </c>
      <c r="I189" s="272"/>
      <c r="J189" s="272"/>
      <c r="K189" s="164"/>
    </row>
    <row r="190" spans="2:11" ht="5.25" customHeight="1">
      <c r="B190" s="191"/>
      <c r="C190" s="189"/>
      <c r="D190" s="189"/>
      <c r="E190" s="189"/>
      <c r="F190" s="189"/>
      <c r="G190" s="173"/>
      <c r="H190" s="189"/>
      <c r="I190" s="189"/>
      <c r="J190" s="189"/>
      <c r="K190" s="209"/>
    </row>
    <row r="191" spans="2:11" ht="15" customHeight="1">
      <c r="B191" s="191"/>
      <c r="C191" s="173" t="s">
        <v>920</v>
      </c>
      <c r="D191" s="173"/>
      <c r="E191" s="173"/>
      <c r="F191" s="190" t="s">
        <v>43</v>
      </c>
      <c r="G191" s="173"/>
      <c r="H191" s="270" t="s">
        <v>921</v>
      </c>
      <c r="I191" s="270"/>
      <c r="J191" s="270"/>
      <c r="K191" s="209"/>
    </row>
    <row r="192" spans="2:11" ht="15" customHeight="1">
      <c r="B192" s="191"/>
      <c r="C192" s="195"/>
      <c r="D192" s="173"/>
      <c r="E192" s="173"/>
      <c r="F192" s="190" t="s">
        <v>44</v>
      </c>
      <c r="G192" s="173"/>
      <c r="H192" s="270" t="s">
        <v>922</v>
      </c>
      <c r="I192" s="270"/>
      <c r="J192" s="270"/>
      <c r="K192" s="209"/>
    </row>
    <row r="193" spans="2:11" ht="15" customHeight="1">
      <c r="B193" s="191"/>
      <c r="C193" s="195"/>
      <c r="D193" s="173"/>
      <c r="E193" s="173"/>
      <c r="F193" s="190" t="s">
        <v>47</v>
      </c>
      <c r="G193" s="173"/>
      <c r="H193" s="270" t="s">
        <v>923</v>
      </c>
      <c r="I193" s="270"/>
      <c r="J193" s="270"/>
      <c r="K193" s="209"/>
    </row>
    <row r="194" spans="2:11" ht="15" customHeight="1">
      <c r="B194" s="191"/>
      <c r="C194" s="173"/>
      <c r="D194" s="173"/>
      <c r="E194" s="173"/>
      <c r="F194" s="190" t="s">
        <v>45</v>
      </c>
      <c r="G194" s="173"/>
      <c r="H194" s="270" t="s">
        <v>924</v>
      </c>
      <c r="I194" s="270"/>
      <c r="J194" s="270"/>
      <c r="K194" s="209"/>
    </row>
    <row r="195" spans="2:11" ht="15" customHeight="1">
      <c r="B195" s="191"/>
      <c r="C195" s="173"/>
      <c r="D195" s="173"/>
      <c r="E195" s="173"/>
      <c r="F195" s="190" t="s">
        <v>46</v>
      </c>
      <c r="G195" s="173"/>
      <c r="H195" s="270" t="s">
        <v>925</v>
      </c>
      <c r="I195" s="270"/>
      <c r="J195" s="270"/>
      <c r="K195" s="209"/>
    </row>
    <row r="196" spans="2:11" ht="15" customHeight="1">
      <c r="B196" s="191"/>
      <c r="C196" s="173"/>
      <c r="D196" s="173"/>
      <c r="E196" s="173"/>
      <c r="F196" s="190"/>
      <c r="G196" s="173"/>
      <c r="H196" s="173"/>
      <c r="I196" s="173"/>
      <c r="J196" s="173"/>
      <c r="K196" s="209"/>
    </row>
    <row r="197" spans="2:11" ht="15" customHeight="1">
      <c r="B197" s="191"/>
      <c r="C197" s="173" t="s">
        <v>884</v>
      </c>
      <c r="D197" s="173"/>
      <c r="E197" s="173"/>
      <c r="F197" s="190" t="s">
        <v>78</v>
      </c>
      <c r="G197" s="173"/>
      <c r="H197" s="270" t="s">
        <v>926</v>
      </c>
      <c r="I197" s="270"/>
      <c r="J197" s="270"/>
      <c r="K197" s="209"/>
    </row>
    <row r="198" spans="2:11" ht="15" customHeight="1">
      <c r="B198" s="191"/>
      <c r="C198" s="195"/>
      <c r="D198" s="173"/>
      <c r="E198" s="173"/>
      <c r="F198" s="190" t="s">
        <v>782</v>
      </c>
      <c r="G198" s="173"/>
      <c r="H198" s="270" t="s">
        <v>783</v>
      </c>
      <c r="I198" s="270"/>
      <c r="J198" s="270"/>
      <c r="K198" s="209"/>
    </row>
    <row r="199" spans="2:11" ht="15" customHeight="1">
      <c r="B199" s="191"/>
      <c r="C199" s="173"/>
      <c r="D199" s="173"/>
      <c r="E199" s="173"/>
      <c r="F199" s="190" t="s">
        <v>780</v>
      </c>
      <c r="G199" s="173"/>
      <c r="H199" s="270" t="s">
        <v>927</v>
      </c>
      <c r="I199" s="270"/>
      <c r="J199" s="270"/>
      <c r="K199" s="209"/>
    </row>
    <row r="200" spans="2:11" ht="15" customHeight="1">
      <c r="B200" s="223"/>
      <c r="C200" s="195"/>
      <c r="D200" s="195"/>
      <c r="E200" s="195"/>
      <c r="F200" s="190" t="s">
        <v>784</v>
      </c>
      <c r="G200" s="178"/>
      <c r="H200" s="269" t="s">
        <v>785</v>
      </c>
      <c r="I200" s="269"/>
      <c r="J200" s="269"/>
      <c r="K200" s="224"/>
    </row>
    <row r="201" spans="2:11" ht="15" customHeight="1">
      <c r="B201" s="223"/>
      <c r="C201" s="195"/>
      <c r="D201" s="195"/>
      <c r="E201" s="195"/>
      <c r="F201" s="190" t="s">
        <v>786</v>
      </c>
      <c r="G201" s="178"/>
      <c r="H201" s="269" t="s">
        <v>334</v>
      </c>
      <c r="I201" s="269"/>
      <c r="J201" s="269"/>
      <c r="K201" s="224"/>
    </row>
    <row r="202" spans="2:11" ht="15" customHeight="1">
      <c r="B202" s="223"/>
      <c r="C202" s="195"/>
      <c r="D202" s="195"/>
      <c r="E202" s="195"/>
      <c r="F202" s="225"/>
      <c r="G202" s="178"/>
      <c r="H202" s="226"/>
      <c r="I202" s="226"/>
      <c r="J202" s="226"/>
      <c r="K202" s="224"/>
    </row>
    <row r="203" spans="2:11" ht="15" customHeight="1">
      <c r="B203" s="223"/>
      <c r="C203" s="173" t="s">
        <v>908</v>
      </c>
      <c r="D203" s="195"/>
      <c r="E203" s="195"/>
      <c r="F203" s="190">
        <v>1</v>
      </c>
      <c r="G203" s="178"/>
      <c r="H203" s="269" t="s">
        <v>928</v>
      </c>
      <c r="I203" s="269"/>
      <c r="J203" s="269"/>
      <c r="K203" s="224"/>
    </row>
    <row r="204" spans="2:11" ht="15" customHeight="1">
      <c r="B204" s="223"/>
      <c r="C204" s="195"/>
      <c r="D204" s="195"/>
      <c r="E204" s="195"/>
      <c r="F204" s="190">
        <v>2</v>
      </c>
      <c r="G204" s="178"/>
      <c r="H204" s="269" t="s">
        <v>929</v>
      </c>
      <c r="I204" s="269"/>
      <c r="J204" s="269"/>
      <c r="K204" s="224"/>
    </row>
    <row r="205" spans="2:11" ht="15" customHeight="1">
      <c r="B205" s="223"/>
      <c r="C205" s="195"/>
      <c r="D205" s="195"/>
      <c r="E205" s="195"/>
      <c r="F205" s="190">
        <v>3</v>
      </c>
      <c r="G205" s="178"/>
      <c r="H205" s="269" t="s">
        <v>930</v>
      </c>
      <c r="I205" s="269"/>
      <c r="J205" s="269"/>
      <c r="K205" s="224"/>
    </row>
    <row r="206" spans="2:11" ht="15" customHeight="1">
      <c r="B206" s="223"/>
      <c r="C206" s="195"/>
      <c r="D206" s="195"/>
      <c r="E206" s="195"/>
      <c r="F206" s="190">
        <v>4</v>
      </c>
      <c r="G206" s="178"/>
      <c r="H206" s="269" t="s">
        <v>931</v>
      </c>
      <c r="I206" s="269"/>
      <c r="J206" s="269"/>
      <c r="K206" s="224"/>
    </row>
    <row r="207" spans="2:11" ht="12.75" customHeight="1">
      <c r="B207" s="227"/>
      <c r="C207" s="228"/>
      <c r="D207" s="228"/>
      <c r="E207" s="228"/>
      <c r="F207" s="228"/>
      <c r="G207" s="228"/>
      <c r="H207" s="228"/>
      <c r="I207" s="228"/>
      <c r="J207" s="228"/>
      <c r="K207" s="229"/>
    </row>
  </sheetData>
  <sheetProtection password="DBBB" sheet="1"/>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1:J201"/>
    <mergeCell ref="H203:J203"/>
    <mergeCell ref="H204:J204"/>
    <mergeCell ref="H205:J205"/>
    <mergeCell ref="H206:J206"/>
    <mergeCell ref="H194:J194"/>
    <mergeCell ref="H195:J195"/>
    <mergeCell ref="H197:J197"/>
    <mergeCell ref="H198:J198"/>
    <mergeCell ref="H199:J199"/>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Šivrová Petra</dc:creator>
  <cp:keywords/>
  <dc:description/>
  <cp:lastModifiedBy>Šivrová Petra</cp:lastModifiedBy>
  <dcterms:created xsi:type="dcterms:W3CDTF">2021-03-31T07:37:27Z</dcterms:created>
  <dcterms:modified xsi:type="dcterms:W3CDTF">2021-03-31T07:37:27Z</dcterms:modified>
  <cp:category/>
  <cp:version/>
  <cp:contentType/>
  <cp:contentStatus/>
</cp:coreProperties>
</file>