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S.A.W. Consulting" reservationPassword="0"/>
  <workbookPr/>
  <bookViews>
    <workbookView xWindow="240" yWindow="120" windowWidth="14940" windowHeight="9225" activeTab="0"/>
  </bookViews>
  <sheets>
    <sheet name="Rekapitulace" sheetId="1" r:id="rId1"/>
    <sheet name="SO 201.1.1" sheetId="2" r:id="rId2"/>
  </sheets>
  <definedNames/>
  <calcPr/>
  <webPublishing/>
</workbook>
</file>

<file path=xl/sharedStrings.xml><?xml version="1.0" encoding="utf-8"?>
<sst xmlns="http://schemas.openxmlformats.org/spreadsheetml/2006/main" count="215" uniqueCount="113">
  <si>
    <t>Rekapitulace ceny</t>
  </si>
  <si>
    <t>Stavba: 2019-021 - OPRAVA NÁTĚROVÉHO SYSTÉMU TYRŠŮV MOST V DĚČÍNĚ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</si>
  <si>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</si>
  <si>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</si>
  <si>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</si>
  <si>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</si>
  <si>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</si>
  <si>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</si>
  <si>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</si>
  <si>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</si>
  <si>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</si>
  <si>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</si>
  <si>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</si>
  <si>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</si>
  <si>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2019-021</t>
  </si>
  <si>
    <t>OPRAVA NÁTĚROVÉHO SYSTÉMU TYRŠŮV MOST V DĚČÍNĚ</t>
  </si>
  <si>
    <t>O</t>
  </si>
  <si>
    <t>Rozpočet:</t>
  </si>
  <si>
    <t>0,00</t>
  </si>
  <si>
    <t>15,00</t>
  </si>
  <si>
    <t>21,00</t>
  </si>
  <si>
    <t>3</t>
  </si>
  <si>
    <t>2</t>
  </si>
  <si>
    <t>SO 201.1.1</t>
  </si>
  <si>
    <t>NADCHODNÍKOVÁ ČÁST - STRANA CHODNÍK - VTOKOVÁ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</si>
  <si>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</si>
  <si>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</si>
  <si>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</si>
  <si>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</si>
  <si>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</si>
  <si>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</si>
  <si>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</si>
  <si>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</si>
  <si>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</si>
  <si>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</si>
  <si>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</si>
  <si>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</si>
  <si>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</si>
  <si>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</si>
  <si>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</si>
  <si>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</si>
  <si>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</si>
  <si>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</si>
  <si>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</si>
  <si>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</si>
  <si>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014132</t>
  </si>
  <si>
    <t/>
  </si>
  <si>
    <t>POPLATKY ZA SKLÁDKU TYP S-NO (NEBEZPEČNÝ ODPAD)</t>
  </si>
  <si>
    <t>T</t>
  </si>
  <si>
    <t>PP</t>
  </si>
  <si>
    <t>IZOLACE</t>
  </si>
  <si>
    <t>VV</t>
  </si>
  <si>
    <t>z pol. č. 97817: 10,8m2*0,0043t/m3=0,046 [A]t</t>
  </si>
  <si>
    <t>TS</t>
  </si>
  <si>
    <t>zahrnuje veškeré poplatky provozovateli skládky související s uložením odpadu na skládce.</t>
  </si>
  <si>
    <t>03720</t>
  </si>
  <si>
    <t>POMOC PRÁCE ZAJIŠŤ NEBO ZŘÍZ REGULACI A OCHRANU DOPRAVY</t>
  </si>
  <si>
    <t>KPL</t>
  </si>
  <si>
    <t>UZAVŘENÍ CHODNÍKU</t>
  </si>
  <si>
    <t>zahrnuje objednatelem povolené náklady na požadovaná zařízení zhotovitele</t>
  </si>
  <si>
    <t>7</t>
  </si>
  <si>
    <t>Přidružená stavební výroba</t>
  </si>
  <si>
    <t>743125</t>
  </si>
  <si>
    <t>R</t>
  </si>
  <si>
    <t>MONTÁŽ OSVĚTLOVACÍHO STOŽÁRU</t>
  </si>
  <si>
    <t>KUS</t>
  </si>
  <si>
    <t>ZPĚTNÁ MONTÁŽ LAMP VO NA MOSTĚ, VČ. KABELÁŽE A POJISTKOVÝCH SKŘÍNĚK (VČ. MONTÁŽE CYLINDRŮ - KOPULE) - SVÍTIDLA</t>
  </si>
  <si>
    <t>14ks=14,000 [A]ks</t>
  </si>
  <si>
    <t>1. Položka obsahuje: 
 – všechny náklady na zpětnou montáž stávajícího zařízení i 
 – naložení materiálu na dopravní prostředek 
2. Způsob měření: 
Udává se počet kusů kompletní konstrukce nebo práce.</t>
  </si>
  <si>
    <t>743Z11</t>
  </si>
  <si>
    <t>DEMONTÁŽ OSVĚTLOVACÍHO STOŽÁRU ULIČNÍHO VÝŠKY DO 15 M</t>
  </si>
  <si>
    <t>DOČASNÁ DEMONTÁŽ LAMP VO NA MOSTĚ, VČ. KABELÁŽE A POJISTKOVÝCH SKŘÍNĚK (VČ. DEMONTÁŽE CYLINDRŮ - KOPULE) - SVÍTIDLA 
VČ. ODVOZU MIMO STAVENIŠTĚ PRO PROVEDENÍ OTRYSKÁNÍ A APLIKACI ONS</t>
  </si>
  <si>
    <t>1. Položka obsahuje: 
 – všechny náklady na demontáž stávajícího zařízení se všemi pomocnými doplňujícími úpravami pro jeho likvidaci 
 – naložení materiálu na dopravní prostředek 
2. Způsob měření: 
Udává se počet kusů kompletní konstrukce nebo práce.</t>
  </si>
  <si>
    <t>78312</t>
  </si>
  <si>
    <t>PROTIKOROZ OCHRANA OCEL KONSTR NÁTĚREM VÍCEVRST</t>
  </si>
  <si>
    <t>M2</t>
  </si>
  <si>
    <t>SPECIFIKACE VIZ TECHNICKÁ ZPRÁVA, VČ. TMELENÍ A DODATEČNÉHO BROUŠENÍ HRAN</t>
  </si>
  <si>
    <t>PKO kovových konstrukcí lamp: 3,0m*14ks*0,47m=19,740 [A]m2 
patní desky a příruby lamp 
rozvinutá plocha patního plechu 1,9m*0,38m=0,722m2: 14ks*0,722m2=10,108 [B]m2 
rozvinutá plocha příruby 0,11m2: 14ks*0,11m2=1,540 [C]m2 
horní pásnice: 0,62m*180,0m*5%/100=5,580 [D]m2 
horní pásnice svisl. hrany: 0,1m*2ks*180,0m=36,000 [E]m2 
svislá stojka - chodník: 1,0m*180,0m*5%/100=9,000 [F]m2 
krycí plech chodník: (0,3m+0,1m)*180,0m=72,000 [G]m2 
velké výztuhy - předpolí 
((0,65m*0,3m*2ks)+(0,35m*0,45m*2ks)+0,16m*1,1m)*5%/100*6ks*2strany*2předpolí=1,057 [H]m2 
malé výztuhy - předpolí: ((0,7m*0,12m*2strany)+(0,29m*0,2m*2strany)+(0,1m*0,29m*2strany)*10%/100*11ks*2strany*2předpolí)=0,539 [I]m2 
malé výztuhy oblouk: 17ks*2ks*((0,15m*0,98m*2strany)+(0,02m*0,98m))*5%/100=0,533 [J]m2 
sloupy(závěsy) 
typická nad pásnicí: 0,65m*(0,31m*4ks*0,045m*4ks+0,6m*2ks)*16ks*5%/100=0,740 [K]m2 
atyp nad pásnicí: 1,65m*(0,25m*4ks*0,045m*4ks+0,6m*2ks)*3ks*2ks*20%/100=2,732 [L]m2 
náběh oblouku: 2ks*45,0m2*1,2koef.=108,000 [M]m2 
sloupy pod pásnicí (závěsy) v dolní části oblouku 
typická - chodník (dolní část sloupu): ((1,68m*0,35m*2strany)+(1,68m*0,32m*2strany))*18ks*5%/100=2,026 [N]m2 
atypická - chodník (dolní část sloup): ((1,65m*0,4m*2strany)+(1,65m*0,35m*2strany))*6ks*5%/100=0,743 [O]m2 
typická chodník (dolní část): ((1,68m*0,35m*2strany)+(1,68m*0,32m*2strany))*18ks*5%/100=2,026 [P]m2 
atypická chodní (dolní část): ((1,65m*0,4m*2strany)+(1,65m*0,35m*2strany))*6ks*5%/100=0,743 [Q]m2 
Celkem: A+B+C+D+E+F+G+H+I+J+K+L+M+N+O+P+Q=273,107 [R]m2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</si>
  <si>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</si>
  <si>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93136</t>
  </si>
  <si>
    <t>PŘEKRYTÍ DILATAČNÍCH SPAR ASFALTOVOU LEPENKOU</t>
  </si>
  <si>
    <t>natavení lepenky ve styku chodník x krycí plech: 180,0m*0,06m=10,800 [A]m2</t>
  </si>
  <si>
    <t>položka zahrnuje dodávku a připevnění předepsané lepenky, včetně nutných přesahů</t>
  </si>
  <si>
    <t>Ostatní konstrukce a práce</t>
  </si>
  <si>
    <t>93650</t>
  </si>
  <si>
    <t>DROBNÉ DOPLŇK KONSTR KOVOVÉ</t>
  </si>
  <si>
    <t>KG</t>
  </si>
  <si>
    <t>doplnění ocelového plechu u mostního závěru (směr Labské nábřeží): 2*0,2m*0,2m*0,004m*7850kg=2,512 [A]kg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</si>
  <si>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</si>
  <si>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8</t>
  </si>
  <si>
    <t>938652</t>
  </si>
  <si>
    <t>a</t>
  </si>
  <si>
    <t>OČIŠTĚNÍ OCEL KONSTR OTRYSKÁNÍM NA SUCHO KŘEMIČ PÍSKEM</t>
  </si>
  <si>
    <t>VČ. ODVOZU MIMO STAVENIŠTĚ PRO PROVEDENÍ OTRYSKÁNÍ, VČ. LIKVIDACE VZNIKLÉHO ODPADU DLE SPECIFIKACE V TECHNICKÉ ZPRÁVĚ</t>
  </si>
  <si>
    <t>otryskání kovových konstrukcí lamp: 3,0m*14ks*0,47m=19,740 [A]m2</t>
  </si>
  <si>
    <t>položka zahrnuje očištění předepsaným způsobem včetně odklizení vzniklého odpadu</t>
  </si>
  <si>
    <t>b</t>
  </si>
  <si>
    <t>VČ. LIKVIDACE VZNIKLÉHO ODPADU DLE SPECIFIKACE V TECHNICKÉ ZPRÁVĚ</t>
  </si>
  <si>
    <t>patní desky a příruby lamp 
rozvinutá plocha patního plechu 1,9m*0,38m=0,722m2: 14ks*0,722m2=10,108 [A]m2 
rozvinutá plocha příruby 0,11m2: 14ks*0,11m2=1,540 [B]m2 
horní pásnice: 0,62m*180,0m*5%/100=5,580 [C]m2 
horní pásnice svisl. hrany: 0,1m*2ks*180,0m=36,000 [D]m2 
svislá stojka - chodník: 1,0m*180,0m*5%/100=9,000 [E]m2 
krycí plech chodník: (0,3m+0,1m)*180,0m=72,000 [F]m2 
velké výztuhy - předpolí 
((0,65m*0,3m*2ks)+(0,35m*0,45m*2ks)+0,16m*1,1m)*5%/100*6ks*2strany*2předpolí=1,057 [G]m2 
malé výztuhy - předpolí: ((0,7m*0,12m*2strany)+(0,29m*0,2m*2strany)+(0,1m*0,29m*2strany)*10%/100*11ks*2strany*2předpolí)=0,539 [H]m2 
malé výztuhy oblouk: 17ks*2ks*((0,15m*0,98m*2strany)+(0,02m*0,98m))*5%/100=0,533 [I]m2 
sloupy(závěsy) 
typická nad pásnicí: 0,65m*(0,31m*4ks*0,045m*4ks+0,6m*2ks)*16ks*5%/100=0,740 [J]m2 
atyp nad pásnicí: 1,65m*(0,25m*4ks*0,045m*4ks+0,6m*2ks)*3ks*2ks*20%/100=2,732 [K]m2 
náběh oblouku: 2ks*45,0m2*1,2koef.=108,000 [L]m2 
sloupy pod pásnicí (závěsy) v dolní části oblouku 
typická - chodník (dolní část sloupu): ((1,68m*0,35m*2strany)+(1,68m*0,32m*2strany))*18ks*5%/100=2,026 [M]m2 
atypická - chodník (dolní část sloup): ((1,65m*0,4m*2strany)+(1,65m*0,35m*2strany))*6ks*5%/100=0,743 [N]m2 
typická chodník (dolní část): ((1,68m*0,35m*2strany)+(1,68m*0,32m*2strany))*18ks*5%/100=2,026 [O]m2 
atypická chodní (dolní část): ((1,65m*0,4m*2strany)+(1,65m*0,35m*2strany))*6ks*5%/100=0,743 [P]m2 
Celkem: A+B+C+D+E+F+G+H+I+J+K+L+M+N+O+P=253,367 [Q]m2</t>
  </si>
  <si>
    <t>94490</t>
  </si>
  <si>
    <t>OCHRANNÁ KONSTRUKCE</t>
  </si>
  <si>
    <t>POMOCNÁ KONSTRUKCE - ZAKRYTÍ PRACOVNÍHO PROSTORU - POSUVNÁ HALA, VČ. HERMETICKÉHO OPLÁŠTĚNÍ GEOTEXTILIÍ 600 G/M2 
CHODNÍK: 3,0 M VÝŠKA, 2,0 M ŠÍŘKA, 6,0 M DÉLKA - CELKEM 36,0 M3</t>
  </si>
  <si>
    <t>Položka zahrnuje dovoz, montáž, údržbu, opotřebení (nájemné), demontáž, konzervaci, odvoz.</t>
  </si>
  <si>
    <t>11</t>
  </si>
  <si>
    <t>94590</t>
  </si>
  <si>
    <t>ZAVĚŠENÉ PRACOVNÍ LEŠENÍ</t>
  </si>
  <si>
    <t>VČETNĚ SPODNÍ ZÁCHYTNÉ PLECHOVÉ VANY ZABRAŇUJÍCÍ PADÁNÍ NEČISTOT DO ŘEKY (ABRAZIVNÍ MATERIÁL Z OTRYSKÁNÍ OCELOVÉ KONSTRUKCE A ZBYTKY NÁTĚRU), ULOŽENÉ NA POSUVNÝCH REVIZNÍCH LÁVKÁCH S PŘESUNEM, ROZMĚR 6,0 M X 3,0 X 2,0 M=36,0 M2</t>
  </si>
  <si>
    <t>12</t>
  </si>
  <si>
    <t>97817</t>
  </si>
  <si>
    <t>ODSTRANĚNÍ MOSTNÍ IZOLACE</t>
  </si>
  <si>
    <t>VČ. NALOŽENÍ, ODVOZU A ULOŽENÍ NA SKLÁDKU NEBEZPEČNÉHO ODPADU, POPLATEK ZA SKLÁDKU UVEDEN V POLOŽCE 014132</t>
  </si>
  <si>
    <t>odstranění lepenky ve styku chodník x krycí plech: 180,0m*0,06m=10,800 [A]m2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</si>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</sst>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/>
      <c s="1"/>
      <c s="1"/>
      <c s="1"/>
    </row>
    <row r="2" spans="1:5" ht="12.75" customHeight="1">
      <c r="A2" s="1"/>
      <c s="2" t="s">
        <v>0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1</v>
      </c>
      <c s="1"/>
      <c s="1"/>
      <c s="1"/>
    </row>
    <row r="5" spans="1:5" ht="12.75" customHeight="1">
      <c r="A5" s="1"/>
      <c s="1" t="s">
        <v>2</v>
      </c>
      <c s="1"/>
      <c s="1"/>
      <c s="1"/>
    </row>
    <row r="6" spans="1:5" ht="12.75" customHeight="1">
      <c r="A6" s="1"/>
      <c s="4" t="s">
        <v>3</v>
      </c>
      <c s="7">
        <f>SUM(C10:C10)</f>
      </c>
      <c s="1"/>
      <c s="1"/>
    </row>
    <row r="7" spans="1:5" ht="12.75" customHeight="1">
      <c r="A7" s="1"/>
      <c s="4" t="s">
        <v>4</v>
      </c>
      <c s="7">
        <f>SUM(E10:E10)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5</v>
      </c>
      <c s="5" t="s">
        <v>6</v>
      </c>
      <c s="5" t="s">
        <v>7</v>
      </c>
      <c s="5" t="s">
        <v>8</v>
      </c>
      <c s="5" t="s">
        <v>9</v>
      </c>
    </row>
    <row r="10" spans="1:5" ht="12.75" customHeight="1">
      <c r="A10" s="20" t="s">
        <v>23</v>
      </c>
      <c s="20" t="s">
        <v>24</v>
      </c>
      <c s="21">
        <f>'SO 201.1.1'!I3</f>
      </c>
      <c s="21">
        <f>'SO 201.1.1'!O2</f>
      </c>
      <c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0+O8+O17+O34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23</v>
      </c>
      <c s="42">
        <f>0+I8+I17+I34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23</v>
      </c>
      <c s="6"/>
      <c s="18" t="s">
        <v>24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</f>
      </c>
      <c>
        <f>0+O9+O13</f>
      </c>
    </row>
    <row r="9" spans="1:16" ht="12.75">
      <c r="A9" s="25" t="s">
        <v>44</v>
      </c>
      <c s="29" t="s">
        <v>28</v>
      </c>
      <c s="29" t="s">
        <v>45</v>
      </c>
      <c s="25" t="s">
        <v>46</v>
      </c>
      <c s="30" t="s">
        <v>47</v>
      </c>
      <c s="31" t="s">
        <v>48</v>
      </c>
      <c s="32">
        <v>0.046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s="29" t="s">
        <v>22</v>
      </c>
      <c s="29" t="s">
        <v>55</v>
      </c>
      <c s="25" t="s">
        <v>46</v>
      </c>
      <c s="30" t="s">
        <v>56</v>
      </c>
      <c s="31" t="s">
        <v>57</v>
      </c>
      <c s="32">
        <v>1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12.75">
      <c r="A14" s="35" t="s">
        <v>49</v>
      </c>
      <c r="E14" s="36" t="s">
        <v>58</v>
      </c>
    </row>
    <row r="15" spans="1:5" ht="12.75">
      <c r="A15" s="37" t="s">
        <v>51</v>
      </c>
      <c r="E15" s="38" t="s">
        <v>46</v>
      </c>
    </row>
    <row r="16" spans="1:5" ht="12.75">
      <c r="A16" t="s">
        <v>53</v>
      </c>
      <c r="E16" s="36" t="s">
        <v>59</v>
      </c>
    </row>
    <row r="17" spans="1:18" ht="12.75" customHeight="1">
      <c r="A17" s="6" t="s">
        <v>42</v>
      </c>
      <c s="6"/>
      <c s="40" t="s">
        <v>60</v>
      </c>
      <c s="6"/>
      <c s="27" t="s">
        <v>61</v>
      </c>
      <c s="6"/>
      <c s="6"/>
      <c s="6"/>
      <c s="41">
        <f>0+Q17</f>
      </c>
      <c r="O17">
        <f>0+R17</f>
      </c>
      <c r="Q17">
        <f>0+I18+I22+I26+I30</f>
      </c>
      <c>
        <f>0+O18+O22+O26+O30</f>
      </c>
    </row>
    <row r="18" spans="1:16" ht="12.75">
      <c r="A18" s="25" t="s">
        <v>44</v>
      </c>
      <c s="29" t="s">
        <v>21</v>
      </c>
      <c s="29" t="s">
        <v>62</v>
      </c>
      <c s="25" t="s">
        <v>63</v>
      </c>
      <c s="30" t="s">
        <v>64</v>
      </c>
      <c s="31" t="s">
        <v>65</v>
      </c>
      <c s="32">
        <v>14</v>
      </c>
      <c s="33">
        <v>0</v>
      </c>
      <c s="34">
        <f>ROUND(ROUND(H18,2)*ROUND(G18,3),2)</f>
      </c>
      <c r="O18">
        <f>(I18*21)/100</f>
      </c>
      <c t="s">
        <v>22</v>
      </c>
    </row>
    <row r="19" spans="1:5" ht="25.5">
      <c r="A19" s="35" t="s">
        <v>49</v>
      </c>
      <c r="E19" s="36" t="s">
        <v>66</v>
      </c>
    </row>
    <row r="20" spans="1:5" ht="12.75">
      <c r="A20" s="37" t="s">
        <v>51</v>
      </c>
      <c r="E20" s="38" t="s">
        <v>67</v>
      </c>
    </row>
    <row r="21" spans="1:5" ht="63.75">
      <c r="A21" t="s">
        <v>53</v>
      </c>
      <c r="E21" s="36" t="s">
        <v>68</v>
      </c>
    </row>
    <row r="22" spans="1:16" ht="12.75">
      <c r="A22" s="25" t="s">
        <v>44</v>
      </c>
      <c s="29" t="s">
        <v>32</v>
      </c>
      <c s="29" t="s">
        <v>69</v>
      </c>
      <c s="25" t="s">
        <v>46</v>
      </c>
      <c s="30" t="s">
        <v>70</v>
      </c>
      <c s="31" t="s">
        <v>65</v>
      </c>
      <c s="32">
        <v>14</v>
      </c>
      <c s="33">
        <v>0</v>
      </c>
      <c s="34">
        <f>ROUND(ROUND(H22,2)*ROUND(G22,3),2)</f>
      </c>
      <c r="O22">
        <f>(I22*21)/100</f>
      </c>
      <c t="s">
        <v>22</v>
      </c>
    </row>
    <row r="23" spans="1:5" ht="51">
      <c r="A23" s="35" t="s">
        <v>49</v>
      </c>
      <c r="E23" s="36" t="s">
        <v>71</v>
      </c>
    </row>
    <row r="24" spans="1:5" ht="12.75">
      <c r="A24" s="37" t="s">
        <v>51</v>
      </c>
      <c r="E24" s="38" t="s">
        <v>67</v>
      </c>
    </row>
    <row r="25" spans="1:5" ht="76.5">
      <c r="A25" t="s">
        <v>53</v>
      </c>
      <c r="E25" s="36" t="s">
        <v>72</v>
      </c>
    </row>
    <row r="26" spans="1:16" ht="12.75">
      <c r="A26" s="25" t="s">
        <v>44</v>
      </c>
      <c s="29" t="s">
        <v>34</v>
      </c>
      <c s="29" t="s">
        <v>73</v>
      </c>
      <c s="25" t="s">
        <v>46</v>
      </c>
      <c s="30" t="s">
        <v>74</v>
      </c>
      <c s="31" t="s">
        <v>75</v>
      </c>
      <c s="32">
        <v>273.107</v>
      </c>
      <c s="33">
        <v>0</v>
      </c>
      <c s="34">
        <f>ROUND(ROUND(H26,2)*ROUND(G26,3),2)</f>
      </c>
      <c r="O26">
        <f>(I26*21)/100</f>
      </c>
      <c t="s">
        <v>22</v>
      </c>
    </row>
    <row r="27" spans="1:5" ht="25.5">
      <c r="A27" s="35" t="s">
        <v>49</v>
      </c>
      <c r="E27" s="36" t="s">
        <v>76</v>
      </c>
    </row>
    <row r="28" spans="1:5" ht="409.5">
      <c r="A28" s="37" t="s">
        <v>51</v>
      </c>
      <c r="E28" s="38" t="s">
        <v>77</v>
      </c>
    </row>
    <row r="29" spans="1:5" ht="51">
      <c r="A29" t="s">
        <v>53</v>
      </c>
      <c r="E29" s="36" t="s">
        <v>78</v>
      </c>
    </row>
    <row r="30" spans="1:16" ht="12.75">
      <c r="A30" s="25" t="s">
        <v>44</v>
      </c>
      <c s="29" t="s">
        <v>36</v>
      </c>
      <c s="29" t="s">
        <v>79</v>
      </c>
      <c s="25" t="s">
        <v>46</v>
      </c>
      <c s="30" t="s">
        <v>80</v>
      </c>
      <c s="31" t="s">
        <v>75</v>
      </c>
      <c s="32">
        <v>10.8</v>
      </c>
      <c s="33">
        <v>0</v>
      </c>
      <c s="34">
        <f>ROUND(ROUND(H30,2)*ROUND(G30,3),2)</f>
      </c>
      <c r="O30">
        <f>(I30*21)/100</f>
      </c>
      <c t="s">
        <v>22</v>
      </c>
    </row>
    <row r="31" spans="1:5" ht="12.75">
      <c r="A31" s="35" t="s">
        <v>49</v>
      </c>
      <c r="E31" s="36" t="s">
        <v>46</v>
      </c>
    </row>
    <row r="32" spans="1:5" ht="12.75">
      <c r="A32" s="37" t="s">
        <v>51</v>
      </c>
      <c r="E32" s="38" t="s">
        <v>81</v>
      </c>
    </row>
    <row r="33" spans="1:5" ht="12.75">
      <c r="A33" t="s">
        <v>53</v>
      </c>
      <c r="E33" s="36" t="s">
        <v>82</v>
      </c>
    </row>
    <row r="34" spans="1:18" ht="12.75" customHeight="1">
      <c r="A34" s="6" t="s">
        <v>42</v>
      </c>
      <c s="6"/>
      <c s="40" t="s">
        <v>39</v>
      </c>
      <c s="6"/>
      <c s="27" t="s">
        <v>83</v>
      </c>
      <c s="6"/>
      <c s="6"/>
      <c s="6"/>
      <c s="41">
        <f>0+Q34</f>
      </c>
      <c r="O34">
        <f>0+R34</f>
      </c>
      <c r="Q34">
        <f>0+I35+I39+I43+I47+I51+I55</f>
      </c>
      <c>
        <f>0+O35+O39+O43+O47+O51+O55</f>
      </c>
    </row>
    <row r="35" spans="1:16" ht="12.75">
      <c r="A35" s="25" t="s">
        <v>44</v>
      </c>
      <c s="29" t="s">
        <v>60</v>
      </c>
      <c s="29" t="s">
        <v>84</v>
      </c>
      <c s="25" t="s">
        <v>46</v>
      </c>
      <c s="30" t="s">
        <v>85</v>
      </c>
      <c s="31" t="s">
        <v>86</v>
      </c>
      <c s="32">
        <v>2.512</v>
      </c>
      <c s="33">
        <v>0</v>
      </c>
      <c s="34">
        <f>ROUND(ROUND(H35,2)*ROUND(G35,3),2)</f>
      </c>
      <c r="O35">
        <f>(I35*21)/100</f>
      </c>
      <c t="s">
        <v>22</v>
      </c>
    </row>
    <row r="36" spans="1:5" ht="12.75">
      <c r="A36" s="35" t="s">
        <v>49</v>
      </c>
      <c r="E36" s="36" t="s">
        <v>46</v>
      </c>
    </row>
    <row r="37" spans="1:5" ht="25.5">
      <c r="A37" s="37" t="s">
        <v>51</v>
      </c>
      <c r="E37" s="38" t="s">
        <v>87</v>
      </c>
    </row>
    <row r="38" spans="1:5" ht="409.5">
      <c r="A38" t="s">
        <v>53</v>
      </c>
      <c r="E38" s="36" t="s">
        <v>88</v>
      </c>
    </row>
    <row r="39" spans="1:16" ht="12.75">
      <c r="A39" s="25" t="s">
        <v>44</v>
      </c>
      <c s="29" t="s">
        <v>89</v>
      </c>
      <c s="29" t="s">
        <v>90</v>
      </c>
      <c s="25" t="s">
        <v>91</v>
      </c>
      <c s="30" t="s">
        <v>92</v>
      </c>
      <c s="31" t="s">
        <v>75</v>
      </c>
      <c s="32">
        <v>19.74</v>
      </c>
      <c s="33">
        <v>0</v>
      </c>
      <c s="34">
        <f>ROUND(ROUND(H39,2)*ROUND(G39,3),2)</f>
      </c>
      <c r="O39">
        <f>(I39*21)/100</f>
      </c>
      <c t="s">
        <v>22</v>
      </c>
    </row>
    <row r="40" spans="1:5" ht="25.5">
      <c r="A40" s="35" t="s">
        <v>49</v>
      </c>
      <c r="E40" s="36" t="s">
        <v>93</v>
      </c>
    </row>
    <row r="41" spans="1:5" ht="12.75">
      <c r="A41" s="37" t="s">
        <v>51</v>
      </c>
      <c r="E41" s="38" t="s">
        <v>94</v>
      </c>
    </row>
    <row r="42" spans="1:5" ht="25.5">
      <c r="A42" t="s">
        <v>53</v>
      </c>
      <c r="E42" s="36" t="s">
        <v>95</v>
      </c>
    </row>
    <row r="43" spans="1:16" ht="12.75">
      <c r="A43" s="25" t="s">
        <v>44</v>
      </c>
      <c s="29" t="s">
        <v>39</v>
      </c>
      <c s="29" t="s">
        <v>90</v>
      </c>
      <c s="25" t="s">
        <v>96</v>
      </c>
      <c s="30" t="s">
        <v>92</v>
      </c>
      <c s="31" t="s">
        <v>75</v>
      </c>
      <c s="32">
        <v>253.367</v>
      </c>
      <c s="33">
        <v>0</v>
      </c>
      <c s="34">
        <f>ROUND(ROUND(H43,2)*ROUND(G43,3),2)</f>
      </c>
      <c r="O43">
        <f>(I43*21)/100</f>
      </c>
      <c t="s">
        <v>22</v>
      </c>
    </row>
    <row r="44" spans="1:5" ht="25.5">
      <c r="A44" s="35" t="s">
        <v>49</v>
      </c>
      <c r="E44" s="36" t="s">
        <v>97</v>
      </c>
    </row>
    <row r="45" spans="1:5" ht="408">
      <c r="A45" s="37" t="s">
        <v>51</v>
      </c>
      <c r="E45" s="38" t="s">
        <v>98</v>
      </c>
    </row>
    <row r="46" spans="1:5" ht="25.5">
      <c r="A46" t="s">
        <v>53</v>
      </c>
      <c r="E46" s="36" t="s">
        <v>95</v>
      </c>
    </row>
    <row r="47" spans="1:16" ht="12.75">
      <c r="A47" s="25" t="s">
        <v>44</v>
      </c>
      <c s="29" t="s">
        <v>41</v>
      </c>
      <c s="29" t="s">
        <v>99</v>
      </c>
      <c s="25" t="s">
        <v>46</v>
      </c>
      <c s="30" t="s">
        <v>100</v>
      </c>
      <c s="31" t="s">
        <v>57</v>
      </c>
      <c s="32">
        <v>1</v>
      </c>
      <c s="33">
        <v>0</v>
      </c>
      <c s="34">
        <f>ROUND(ROUND(H47,2)*ROUND(G47,3),2)</f>
      </c>
      <c r="O47">
        <f>(I47*21)/100</f>
      </c>
      <c t="s">
        <v>22</v>
      </c>
    </row>
    <row r="48" spans="1:5" ht="38.25">
      <c r="A48" s="35" t="s">
        <v>49</v>
      </c>
      <c r="E48" s="36" t="s">
        <v>101</v>
      </c>
    </row>
    <row r="49" spans="1:5" ht="12.75">
      <c r="A49" s="37" t="s">
        <v>51</v>
      </c>
      <c r="E49" s="38" t="s">
        <v>46</v>
      </c>
    </row>
    <row r="50" spans="1:5" ht="25.5">
      <c r="A50" t="s">
        <v>53</v>
      </c>
      <c r="E50" s="36" t="s">
        <v>102</v>
      </c>
    </row>
    <row r="51" spans="1:16" ht="12.75">
      <c r="A51" s="25" t="s">
        <v>44</v>
      </c>
      <c s="29" t="s">
        <v>103</v>
      </c>
      <c s="29" t="s">
        <v>104</v>
      </c>
      <c s="25" t="s">
        <v>46</v>
      </c>
      <c s="30" t="s">
        <v>105</v>
      </c>
      <c s="31" t="s">
        <v>57</v>
      </c>
      <c s="32">
        <v>1</v>
      </c>
      <c s="33">
        <v>0</v>
      </c>
      <c s="34">
        <f>ROUND(ROUND(H51,2)*ROUND(G51,3),2)</f>
      </c>
      <c r="O51">
        <f>(I51*21)/100</f>
      </c>
      <c t="s">
        <v>22</v>
      </c>
    </row>
    <row r="52" spans="1:5" ht="51">
      <c r="A52" s="35" t="s">
        <v>49</v>
      </c>
      <c r="E52" s="36" t="s">
        <v>106</v>
      </c>
    </row>
    <row r="53" spans="1:5" ht="12.75">
      <c r="A53" s="37" t="s">
        <v>51</v>
      </c>
      <c r="E53" s="38" t="s">
        <v>46</v>
      </c>
    </row>
    <row r="54" spans="1:5" ht="25.5">
      <c r="A54" t="s">
        <v>53</v>
      </c>
      <c r="E54" s="36" t="s">
        <v>102</v>
      </c>
    </row>
    <row r="55" spans="1:16" ht="12.75">
      <c r="A55" s="25" t="s">
        <v>44</v>
      </c>
      <c s="29" t="s">
        <v>107</v>
      </c>
      <c s="29" t="s">
        <v>108</v>
      </c>
      <c s="25" t="s">
        <v>46</v>
      </c>
      <c s="30" t="s">
        <v>109</v>
      </c>
      <c s="31" t="s">
        <v>75</v>
      </c>
      <c s="32">
        <v>10.8</v>
      </c>
      <c s="33">
        <v>0</v>
      </c>
      <c s="34">
        <f>ROUND(ROUND(H55,2)*ROUND(G55,3),2)</f>
      </c>
      <c r="O55">
        <f>(I55*21)/100</f>
      </c>
      <c t="s">
        <v>22</v>
      </c>
    </row>
    <row r="56" spans="1:5" ht="25.5">
      <c r="A56" s="35" t="s">
        <v>49</v>
      </c>
      <c r="E56" s="36" t="s">
        <v>110</v>
      </c>
    </row>
    <row r="57" spans="1:5" ht="12.75">
      <c r="A57" s="37" t="s">
        <v>51</v>
      </c>
      <c r="E57" s="38" t="s">
        <v>111</v>
      </c>
    </row>
    <row r="58" spans="1:5" ht="76.5">
      <c r="A58" t="s">
        <v>53</v>
      </c>
      <c r="E58" s="36" t="s">
        <v>112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