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FLEŠKA NESAHAT!!!!\Zakázky\2021\Vláďa Polda\21-55 Oprava komunikace Zelená\"/>
    </mc:Choice>
  </mc:AlternateContent>
  <bookViews>
    <workbookView xWindow="0" yWindow="0" windowWidth="0" windowHeight="0"/>
  </bookViews>
  <sheets>
    <sheet name="Rekapitulace stavby" sheetId="1" r:id="rId1"/>
    <sheet name="21-55 - Oprava vozovky ul..." sheetId="2" r:id="rId2"/>
    <sheet name="Seznam figur" sheetId="3" r:id="rId3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'21-55 - Oprava vozovky ul...'!$C$125:$K$302</definedName>
    <definedName name="_xlnm.Print_Area" localSheetId="1">'21-55 - Oprava vozovky ul...'!$C$4:$J$76,'21-55 - Oprava vozovky ul...'!$C$82:$J$109,'21-55 - Oprava vozovky ul...'!$C$115:$J$302</definedName>
    <definedName name="_xlnm.Print_Titles" localSheetId="1">'21-55 - Oprava vozovky ul...'!$125:$125</definedName>
    <definedName name="_xlnm.Print_Area" localSheetId="2">'Seznam figur'!$C$4:$G$79</definedName>
    <definedName name="_xlnm.Print_Titles" localSheetId="2">'Seznam figur'!$9:$9</definedName>
  </definedNames>
  <calcPr/>
</workbook>
</file>

<file path=xl/calcChain.xml><?xml version="1.0" encoding="utf-8"?>
<calcChain xmlns="http://schemas.openxmlformats.org/spreadsheetml/2006/main">
  <c i="3" l="1" r="D7"/>
  <c i="2" r="J35"/>
  <c r="J34"/>
  <c i="1" r="AY95"/>
  <c i="2" r="J33"/>
  <c i="1" r="AX95"/>
  <c i="2" r="BI302"/>
  <c r="BH302"/>
  <c r="BG302"/>
  <c r="BF302"/>
  <c r="T302"/>
  <c r="T301"/>
  <c r="R302"/>
  <c r="R301"/>
  <c r="P302"/>
  <c r="P301"/>
  <c r="BI300"/>
  <c r="BH300"/>
  <c r="BG300"/>
  <c r="BF300"/>
  <c r="T300"/>
  <c r="T299"/>
  <c r="R300"/>
  <c r="R299"/>
  <c r="P300"/>
  <c r="P299"/>
  <c r="BI297"/>
  <c r="BH297"/>
  <c r="BG297"/>
  <c r="BF297"/>
  <c r="T297"/>
  <c r="R297"/>
  <c r="P297"/>
  <c r="BI296"/>
  <c r="BH296"/>
  <c r="BG296"/>
  <c r="BF296"/>
  <c r="T296"/>
  <c r="R296"/>
  <c r="P296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89"/>
  <c r="BH289"/>
  <c r="BG289"/>
  <c r="BF289"/>
  <c r="T289"/>
  <c r="T288"/>
  <c r="R289"/>
  <c r="R288"/>
  <c r="P289"/>
  <c r="P288"/>
  <c r="BI286"/>
  <c r="BH286"/>
  <c r="BG286"/>
  <c r="BF286"/>
  <c r="T286"/>
  <c r="R286"/>
  <c r="P286"/>
  <c r="BI284"/>
  <c r="BH284"/>
  <c r="BG284"/>
  <c r="BF284"/>
  <c r="T284"/>
  <c r="R284"/>
  <c r="P284"/>
  <c r="BI282"/>
  <c r="BH282"/>
  <c r="BG282"/>
  <c r="BF282"/>
  <c r="T282"/>
  <c r="R282"/>
  <c r="P282"/>
  <c r="BI280"/>
  <c r="BH280"/>
  <c r="BG280"/>
  <c r="BF280"/>
  <c r="T280"/>
  <c r="R280"/>
  <c r="P280"/>
  <c r="BI279"/>
  <c r="BH279"/>
  <c r="BG279"/>
  <c r="BF279"/>
  <c r="T279"/>
  <c r="R279"/>
  <c r="P279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9"/>
  <c r="BH269"/>
  <c r="BG269"/>
  <c r="BF269"/>
  <c r="T269"/>
  <c r="R269"/>
  <c r="P269"/>
  <c r="BI267"/>
  <c r="BH267"/>
  <c r="BG267"/>
  <c r="BF267"/>
  <c r="T267"/>
  <c r="R267"/>
  <c r="P267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9"/>
  <c r="BH249"/>
  <c r="BG249"/>
  <c r="BF249"/>
  <c r="T249"/>
  <c r="R249"/>
  <c r="P249"/>
  <c r="BI247"/>
  <c r="BH247"/>
  <c r="BG247"/>
  <c r="BF247"/>
  <c r="T247"/>
  <c r="R247"/>
  <c r="P247"/>
  <c r="BI243"/>
  <c r="BH243"/>
  <c r="BG243"/>
  <c r="BF243"/>
  <c r="T243"/>
  <c r="R243"/>
  <c r="P243"/>
  <c r="BI239"/>
  <c r="BH239"/>
  <c r="BG239"/>
  <c r="BF239"/>
  <c r="T239"/>
  <c r="R239"/>
  <c r="P239"/>
  <c r="BI236"/>
  <c r="BH236"/>
  <c r="BG236"/>
  <c r="BF236"/>
  <c r="T236"/>
  <c r="R236"/>
  <c r="P236"/>
  <c r="BI234"/>
  <c r="BH234"/>
  <c r="BG234"/>
  <c r="BF234"/>
  <c r="T234"/>
  <c r="R234"/>
  <c r="P234"/>
  <c r="BI233"/>
  <c r="BH233"/>
  <c r="BG233"/>
  <c r="BF233"/>
  <c r="T233"/>
  <c r="R233"/>
  <c r="P233"/>
  <c r="BI231"/>
  <c r="BH231"/>
  <c r="BG231"/>
  <c r="BF231"/>
  <c r="T231"/>
  <c r="R231"/>
  <c r="P231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198"/>
  <c r="BH198"/>
  <c r="BG198"/>
  <c r="BF198"/>
  <c r="T198"/>
  <c r="R198"/>
  <c r="P198"/>
  <c r="BI194"/>
  <c r="BH194"/>
  <c r="BG194"/>
  <c r="BF194"/>
  <c r="T194"/>
  <c r="R194"/>
  <c r="P194"/>
  <c r="BI192"/>
  <c r="BH192"/>
  <c r="BG192"/>
  <c r="BF192"/>
  <c r="T192"/>
  <c r="R192"/>
  <c r="P192"/>
  <c r="BI189"/>
  <c r="BH189"/>
  <c r="BG189"/>
  <c r="BF189"/>
  <c r="T189"/>
  <c r="T188"/>
  <c r="R189"/>
  <c r="R188"/>
  <c r="P189"/>
  <c r="P188"/>
  <c r="BI186"/>
  <c r="BH186"/>
  <c r="BG186"/>
  <c r="BF186"/>
  <c r="T186"/>
  <c r="T185"/>
  <c r="R186"/>
  <c r="R185"/>
  <c r="P186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49"/>
  <c r="BH149"/>
  <c r="BG149"/>
  <c r="BF149"/>
  <c r="T149"/>
  <c r="R149"/>
  <c r="P149"/>
  <c r="BI145"/>
  <c r="BH145"/>
  <c r="BG145"/>
  <c r="BF145"/>
  <c r="T145"/>
  <c r="R145"/>
  <c r="P145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J123"/>
  <c r="J122"/>
  <c r="F122"/>
  <c r="F120"/>
  <c r="E118"/>
  <c r="J90"/>
  <c r="J89"/>
  <c r="F89"/>
  <c r="F87"/>
  <c r="E85"/>
  <c r="J16"/>
  <c r="E16"/>
  <c r="F123"/>
  <c r="J15"/>
  <c r="J10"/>
  <c r="J120"/>
  <c i="1" r="L90"/>
  <c r="AM90"/>
  <c r="AM89"/>
  <c r="L89"/>
  <c r="AM87"/>
  <c r="L87"/>
  <c r="L85"/>
  <c r="L84"/>
  <c i="2" r="J302"/>
  <c r="J300"/>
  <c r="J297"/>
  <c r="J296"/>
  <c r="J294"/>
  <c r="BK293"/>
  <c r="BK292"/>
  <c r="J289"/>
  <c r="BK280"/>
  <c r="BK274"/>
  <c r="J272"/>
  <c r="J270"/>
  <c r="BK267"/>
  <c r="J263"/>
  <c r="BK262"/>
  <c r="J261"/>
  <c r="BK256"/>
  <c r="J252"/>
  <c r="BK247"/>
  <c r="J243"/>
  <c r="BK236"/>
  <c r="BK234"/>
  <c r="BK233"/>
  <c r="J230"/>
  <c r="BK228"/>
  <c r="J224"/>
  <c r="J222"/>
  <c r="BK220"/>
  <c r="J211"/>
  <c r="BK208"/>
  <c r="BK204"/>
  <c r="J194"/>
  <c r="J186"/>
  <c r="BK183"/>
  <c r="BK181"/>
  <c r="J179"/>
  <c r="BK173"/>
  <c r="BK171"/>
  <c r="BK169"/>
  <c r="BK167"/>
  <c r="BK165"/>
  <c r="J163"/>
  <c r="J158"/>
  <c r="J149"/>
  <c r="J139"/>
  <c r="J137"/>
  <c r="BK133"/>
  <c r="BK131"/>
  <c r="J129"/>
  <c i="1" r="AS94"/>
  <c i="2" r="BK302"/>
  <c r="J293"/>
  <c r="BK289"/>
  <c r="BK286"/>
  <c r="BK282"/>
  <c r="BK279"/>
  <c r="J276"/>
  <c r="BK270"/>
  <c r="J269"/>
  <c r="J267"/>
  <c r="J265"/>
  <c r="BK264"/>
  <c r="BK263"/>
  <c r="BK239"/>
  <c r="J234"/>
  <c r="BK231"/>
  <c r="J226"/>
  <c r="J220"/>
  <c r="BK218"/>
  <c r="BK213"/>
  <c r="J204"/>
  <c r="J198"/>
  <c r="BK189"/>
  <c r="BK186"/>
  <c r="BK179"/>
  <c r="J175"/>
  <c r="J161"/>
  <c r="J160"/>
  <c r="BK156"/>
  <c r="J145"/>
  <c r="BK139"/>
  <c r="BK297"/>
  <c r="BK296"/>
  <c r="BK294"/>
  <c r="J292"/>
  <c r="J286"/>
  <c r="J284"/>
  <c r="J280"/>
  <c r="BK276"/>
  <c r="J274"/>
  <c r="BK272"/>
  <c r="BK265"/>
  <c r="J264"/>
  <c r="J262"/>
  <c r="J260"/>
  <c r="BK254"/>
  <c r="BK252"/>
  <c r="BK250"/>
  <c r="J249"/>
  <c r="J228"/>
  <c r="BK226"/>
  <c r="BK222"/>
  <c r="J217"/>
  <c r="BK215"/>
  <c r="J206"/>
  <c r="BK202"/>
  <c r="BK198"/>
  <c r="J192"/>
  <c r="J183"/>
  <c r="J177"/>
  <c r="J173"/>
  <c r="J171"/>
  <c r="BK160"/>
  <c r="BK158"/>
  <c r="J135"/>
  <c r="J131"/>
  <c r="BK300"/>
  <c r="BK284"/>
  <c r="J282"/>
  <c r="J279"/>
  <c r="BK269"/>
  <c r="BK261"/>
  <c r="BK260"/>
  <c r="J256"/>
  <c r="J254"/>
  <c r="J250"/>
  <c r="BK249"/>
  <c r="J247"/>
  <c r="BK243"/>
  <c r="J239"/>
  <c r="J236"/>
  <c r="J233"/>
  <c r="J231"/>
  <c r="BK230"/>
  <c r="BK224"/>
  <c r="J218"/>
  <c r="BK217"/>
  <c r="J215"/>
  <c r="J213"/>
  <c r="BK211"/>
  <c r="J208"/>
  <c r="BK206"/>
  <c r="J202"/>
  <c r="BK194"/>
  <c r="BK192"/>
  <c r="J189"/>
  <c r="J181"/>
  <c r="BK177"/>
  <c r="BK175"/>
  <c r="J169"/>
  <c r="J167"/>
  <c r="J165"/>
  <c r="BK163"/>
  <c r="BK161"/>
  <c r="J156"/>
  <c r="BK149"/>
  <c r="BK145"/>
  <c r="BK137"/>
  <c r="BK135"/>
  <c r="J133"/>
  <c r="BK129"/>
  <c l="1" r="P128"/>
  <c r="P191"/>
  <c r="BK221"/>
  <c r="J221"/>
  <c r="J100"/>
  <c r="T128"/>
  <c r="R191"/>
  <c r="P221"/>
  <c r="R221"/>
  <c r="BK238"/>
  <c r="J238"/>
  <c r="J101"/>
  <c r="T238"/>
  <c r="P278"/>
  <c r="BK291"/>
  <c r="J291"/>
  <c r="J105"/>
  <c r="R291"/>
  <c r="T291"/>
  <c r="BK295"/>
  <c r="J295"/>
  <c r="J106"/>
  <c r="P295"/>
  <c r="R295"/>
  <c r="BK128"/>
  <c r="R128"/>
  <c r="BK191"/>
  <c r="J191"/>
  <c r="J99"/>
  <c r="T191"/>
  <c r="T221"/>
  <c r="P238"/>
  <c r="R238"/>
  <c r="BK278"/>
  <c r="J278"/>
  <c r="J102"/>
  <c r="R278"/>
  <c r="T278"/>
  <c r="P291"/>
  <c r="P290"/>
  <c r="T295"/>
  <c r="F90"/>
  <c r="BE131"/>
  <c r="BE156"/>
  <c r="BE158"/>
  <c r="BE171"/>
  <c r="BE181"/>
  <c r="BE183"/>
  <c r="BE192"/>
  <c r="BE194"/>
  <c r="BE220"/>
  <c r="BE250"/>
  <c r="BE261"/>
  <c r="BE262"/>
  <c r="BE264"/>
  <c r="BE265"/>
  <c r="BE270"/>
  <c r="BE272"/>
  <c r="BE279"/>
  <c r="BE289"/>
  <c r="BE292"/>
  <c r="BE293"/>
  <c r="BE296"/>
  <c r="J87"/>
  <c r="BE129"/>
  <c r="BE133"/>
  <c r="BE149"/>
  <c r="BE163"/>
  <c r="BE173"/>
  <c r="BE175"/>
  <c r="BE177"/>
  <c r="BE179"/>
  <c r="BE186"/>
  <c r="BE202"/>
  <c r="BE208"/>
  <c r="BE224"/>
  <c r="BE231"/>
  <c r="BE233"/>
  <c r="BE236"/>
  <c r="BE239"/>
  <c r="BE267"/>
  <c r="BE280"/>
  <c r="BE300"/>
  <c r="BK185"/>
  <c r="J185"/>
  <c r="J97"/>
  <c r="BE145"/>
  <c r="BE165"/>
  <c r="BE167"/>
  <c r="BE169"/>
  <c r="BE206"/>
  <c r="BE213"/>
  <c r="BE215"/>
  <c r="BE218"/>
  <c r="BE222"/>
  <c r="BE226"/>
  <c r="BE228"/>
  <c r="BE243"/>
  <c r="BE247"/>
  <c r="BE249"/>
  <c r="BE254"/>
  <c r="BE260"/>
  <c r="BE274"/>
  <c r="BE276"/>
  <c r="BE294"/>
  <c r="BE297"/>
  <c r="BE302"/>
  <c r="BK188"/>
  <c r="J188"/>
  <c r="J98"/>
  <c r="BE135"/>
  <c r="BE137"/>
  <c r="BE139"/>
  <c r="BE160"/>
  <c r="BE161"/>
  <c r="BE189"/>
  <c r="BE198"/>
  <c r="BE204"/>
  <c r="BE211"/>
  <c r="BE217"/>
  <c r="BE230"/>
  <c r="BE234"/>
  <c r="BE252"/>
  <c r="BE256"/>
  <c r="BE263"/>
  <c r="BE269"/>
  <c r="BE282"/>
  <c r="BE284"/>
  <c r="BE286"/>
  <c r="BK288"/>
  <c r="J288"/>
  <c r="J103"/>
  <c r="BK299"/>
  <c r="J299"/>
  <c r="J107"/>
  <c r="BK301"/>
  <c r="J301"/>
  <c r="J108"/>
  <c r="J32"/>
  <c i="1" r="AW95"/>
  <c i="2" r="F32"/>
  <c i="1" r="BA95"/>
  <c r="BA94"/>
  <c r="W30"/>
  <c i="2" r="F35"/>
  <c i="1" r="BD95"/>
  <c r="BD94"/>
  <c r="W33"/>
  <c i="2" r="F34"/>
  <c i="1" r="BC95"/>
  <c r="BC94"/>
  <c r="AY94"/>
  <c i="2" r="F33"/>
  <c i="1" r="BB95"/>
  <c r="BB94"/>
  <c r="W31"/>
  <c i="2" l="1" r="R127"/>
  <c r="T127"/>
  <c r="BK127"/>
  <c r="J127"/>
  <c r="J95"/>
  <c r="R290"/>
  <c r="P127"/>
  <c r="P126"/>
  <c i="1" r="AU95"/>
  <c i="2" r="T290"/>
  <c r="J128"/>
  <c r="J96"/>
  <c r="BK290"/>
  <c r="J290"/>
  <c r="J104"/>
  <c i="1" r="AW94"/>
  <c r="AK30"/>
  <c r="W32"/>
  <c i="2" r="J31"/>
  <c i="1" r="AV95"/>
  <c r="AT95"/>
  <c r="AU94"/>
  <c i="2" r="F31"/>
  <c i="1" r="AZ95"/>
  <c r="AZ94"/>
  <c r="AV94"/>
  <c r="AK29"/>
  <c r="AX94"/>
  <c i="2" l="1" r="T126"/>
  <c r="R126"/>
  <c r="BK126"/>
  <c r="J126"/>
  <c r="J94"/>
  <c i="1" r="W29"/>
  <c r="AT94"/>
  <c i="2" l="1" r="J28"/>
  <c i="1" r="AG95"/>
  <c r="AN95"/>
  <c i="2" l="1" r="J37"/>
  <c i="1" r="AG94"/>
  <c r="AK26"/>
  <c r="AK35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<sst xmlns="http://schemas.openxmlformats.org/spreadsheetml/2006/main">
  <si>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</si>
  <si>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</si>
  <si>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</si>
  <si>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</si>
  <si>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</si>
  <si>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{08115ae6-4088-4438-9393-cbe77f4155a1}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</si>
  <si>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</si>
  <si>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</si>
  <si>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</si>
  <si>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</si>
  <si>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</si>
  <si>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</si>
  <si>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</si>
  <si>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</si>
  <si>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21-55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</si>
  <si>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</si>
  <si>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</si>
  <si>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Oprava vozovky ul. Zelená, Děčín III</t>
  </si>
  <si>
    <t>KSO:</t>
  </si>
  <si>
    <t>CC-CZ:</t>
  </si>
  <si>
    <t>Místo:</t>
  </si>
  <si>
    <t>p.p.č. 358</t>
  </si>
  <si>
    <t>Datum:</t>
  </si>
  <si>
    <t>25. 10. 2021</t>
  </si>
  <si>
    <t>Zadavatel:</t>
  </si>
  <si>
    <t>IČ:</t>
  </si>
  <si>
    <t>STATUTÁRNÍ MĚSTO DĚČÍN</t>
  </si>
  <si>
    <t>DIČ:</t>
  </si>
  <si>
    <t>Uchazeč:</t>
  </si>
  <si>
    <t>Vyplň údaj</t>
  </si>
  <si>
    <t>Projektant:</t>
  </si>
  <si>
    <t>Ing. Vladimír Polda</t>
  </si>
  <si>
    <t>True</t>
  </si>
  <si>
    <t>Zpracovatel:</t>
  </si>
  <si>
    <t>Ing. Jan Duben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</si>
  <si>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</si>
  <si>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</si>
  <si>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</si>
  <si>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</si>
  <si>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</si>
  <si>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</si>
  <si>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</si>
  <si>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</si>
  <si>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</si>
  <si>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</si>
  <si>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</si>
  <si>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</si>
  <si>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</si>
  <si>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</si>
  <si>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</si>
  <si>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</si>
  <si>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</si>
  <si>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</si>
  <si>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</si>
  <si>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</si>
  <si>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</si>
  <si>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</si>
  <si>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</si>
  <si>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</si>
  <si>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</si>
  <si>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</si>
  <si>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</si>
  <si>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</si>
  <si>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</si>
  <si>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</si>
  <si>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</si>
  <si>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</si>
  <si>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</si>
  <si>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</si>
  <si>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</si>
  <si>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</si>
  <si>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</si>
  <si>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</si>
  <si>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</si>
  <si>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</si>
  <si>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</si>
  <si>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</si>
  <si>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</si>
  <si>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</si>
  <si>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</si>
  <si>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</si>
  <si>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</si>
  <si>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</si>
  <si>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ornice</t>
  </si>
  <si>
    <t>66</t>
  </si>
  <si>
    <t>2</t>
  </si>
  <si>
    <t>odkop</t>
  </si>
  <si>
    <t>304,4</t>
  </si>
  <si>
    <t>KRYCÍ LIST SOUPISU PRACÍ</t>
  </si>
  <si>
    <t>rýha</t>
  </si>
  <si>
    <t>80,5</t>
  </si>
  <si>
    <t>odvoz</t>
  </si>
  <si>
    <t>338,168</t>
  </si>
  <si>
    <t>zásyp</t>
  </si>
  <si>
    <t>32,135</t>
  </si>
  <si>
    <t>obsyp</t>
  </si>
  <si>
    <t>14,597</t>
  </si>
  <si>
    <t>V3</t>
  </si>
  <si>
    <t>423</t>
  </si>
  <si>
    <t>V2</t>
  </si>
  <si>
    <t>98</t>
  </si>
  <si>
    <t>V1</t>
  </si>
  <si>
    <t>136</t>
  </si>
  <si>
    <t>chlum</t>
  </si>
  <si>
    <t>50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</si>
  <si>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</si>
  <si>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</si>
  <si>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</si>
  <si>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</si>
  <si>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</si>
  <si>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</si>
  <si>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</si>
  <si>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</si>
  <si>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</si>
  <si>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</si>
  <si>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</si>
  <si>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</si>
  <si>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</si>
  <si>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</si>
  <si>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</si>
  <si>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</si>
  <si>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</si>
  <si>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</si>
  <si>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</si>
  <si>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</si>
  <si>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</si>
  <si>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</si>
  <si>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</si>
  <si>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</si>
  <si>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</si>
  <si>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</si>
  <si>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</si>
  <si>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</si>
  <si>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</si>
  <si>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</si>
  <si>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</si>
  <si>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</si>
  <si>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</si>
  <si>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</si>
  <si>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</si>
  <si>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</si>
  <si>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</si>
  <si>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111209111</t>
  </si>
  <si>
    <t>Spálení proutí a klestu</t>
  </si>
  <si>
    <t>m2</t>
  </si>
  <si>
    <t>4</t>
  </si>
  <si>
    <t>865882124</t>
  </si>
  <si>
    <t>VV</t>
  </si>
  <si>
    <t>"úprava svahu" 22</t>
  </si>
  <si>
    <t>111251201</t>
  </si>
  <si>
    <t>Odstranění křovin a stromů průměru kmene do 100 mm i s kořeny sklonu terénu přes 1:5 z celkové plochy do 100 m2 strojně</t>
  </si>
  <si>
    <t>121434622</t>
  </si>
  <si>
    <t>3</t>
  </si>
  <si>
    <t>112101101</t>
  </si>
  <si>
    <t>Kácení stromů listnatých D kmene do 300 mm</t>
  </si>
  <si>
    <t>kus</t>
  </si>
  <si>
    <t>-161896650</t>
  </si>
  <si>
    <t>"kácení v místě budoucího obratiště" 6</t>
  </si>
  <si>
    <t>112251101</t>
  </si>
  <si>
    <t>Odstranění pařezů D do 300 mm</t>
  </si>
  <si>
    <t>1718819663</t>
  </si>
  <si>
    <t>5</t>
  </si>
  <si>
    <t>113107330</t>
  </si>
  <si>
    <t>Odstranění podkladu z betonu prostého tl 100 mm strojně pl do 50 m2</t>
  </si>
  <si>
    <t>-1732727693</t>
  </si>
  <si>
    <t>"vybourání stávajícího nájezdu" 6,5*0,4</t>
  </si>
  <si>
    <t>6</t>
  </si>
  <si>
    <t>113154114</t>
  </si>
  <si>
    <t>Frézování živičného krytu tl 100 mm pruh š 0,5 m pl do 500 m2 bez překážek v trase</t>
  </si>
  <si>
    <t>188861730</t>
  </si>
  <si>
    <t>"odfrézování degradovaných povrchů v ulici Pod Chlumem" 50</t>
  </si>
  <si>
    <t>"odfrézování degradovaných povrchů v ulici Zelená - V3" 150</t>
  </si>
  <si>
    <t>"odfrézování degradovaných povrchů v ulici Pod Chlumem pro trasu kanalizace" 50</t>
  </si>
  <si>
    <t>"odfrézování degradovaných povrchů v ulici Zelená pro novou vozovku - V1 a V2" 18</t>
  </si>
  <si>
    <t>Součet</t>
  </si>
  <si>
    <t>7</t>
  </si>
  <si>
    <t>121151103</t>
  </si>
  <si>
    <t>Sejmutí ornice plochy do 100 m2 tl vrstvy do 200 mm strojně</t>
  </si>
  <si>
    <t>-1038252819</t>
  </si>
  <si>
    <t>"oprava břehu v trase nové kanalizace" 6</t>
  </si>
  <si>
    <t>"nezpevněné plochy" 60</t>
  </si>
  <si>
    <t>8</t>
  </si>
  <si>
    <t>122351104</t>
  </si>
  <si>
    <t>Odkopávky a prokopávky nezapažené v hornině třídy těžitelnosti II, skupiny 4 objem do 500 m3 strojně</t>
  </si>
  <si>
    <t>m3</t>
  </si>
  <si>
    <t>-1096109674</t>
  </si>
  <si>
    <t>"odkopávky pro novou vozovku v ulici Zelená - živičný povrch - V3" 150*(0,5-0,1)</t>
  </si>
  <si>
    <t>"odkopávky pro novou vozovku v ulici Zelená - štěrk - V3" 315*0,5</t>
  </si>
  <si>
    <t>"odkopávky pro novou vozovku v ulici Zelená - živičný povrch - V1 a V2" 18*(0,37-0,1)</t>
  </si>
  <si>
    <t>"odkopávky pro novou vozovku v ulici Zelená - štěrk - V1 a V2" 192*0,37</t>
  </si>
  <si>
    <t>"úprava svahu" 22*0,5</t>
  </si>
  <si>
    <t>9</t>
  </si>
  <si>
    <t>132312211</t>
  </si>
  <si>
    <t>Hloubení rýh š do 2000 mm v soudržných horninách třídy těžitelnosti II, skupiny 4 ručně</t>
  </si>
  <si>
    <t>150783015</t>
  </si>
  <si>
    <t>"rýha pro novou trasu kanalizace v ulici Pod Chlumem" 57*1,5 - "odpočet povrchů" 50*0,1</t>
  </si>
  <si>
    <t>10</t>
  </si>
  <si>
    <t>151101101</t>
  </si>
  <si>
    <t>Zřízení příložného pažení a rozepření stěn rýh hl do 2 m</t>
  </si>
  <si>
    <t>1004095810</t>
  </si>
  <si>
    <t>"rýha pro novou trasu kanalizace v ulici Pod Chlumem" 30,5*1,5*2</t>
  </si>
  <si>
    <t>11</t>
  </si>
  <si>
    <t>151101111</t>
  </si>
  <si>
    <t>Odstranění příložného pažení a rozepření stěn rýh hl do 2 m</t>
  </si>
  <si>
    <t>244048085</t>
  </si>
  <si>
    <t>12</t>
  </si>
  <si>
    <t>162201401</t>
  </si>
  <si>
    <t>Vodorovné přemístění větví stromů listnatých do 1 km D kmene do 300 mm</t>
  </si>
  <si>
    <t>-1693771480</t>
  </si>
  <si>
    <t>13</t>
  </si>
  <si>
    <t>162201411</t>
  </si>
  <si>
    <t>Vodorovné přemístění kmenů stromů listnatých do 1 km D kmene do 300 mm</t>
  </si>
  <si>
    <t>727846583</t>
  </si>
  <si>
    <t>14</t>
  </si>
  <si>
    <t>162201421</t>
  </si>
  <si>
    <t>Vodorovné přemístění pařezů do 1 km D do 300 mm</t>
  </si>
  <si>
    <t>-847678663</t>
  </si>
  <si>
    <t>162751137</t>
  </si>
  <si>
    <t>Vodorovné přemístění do 10000 m výkopku/sypaniny z horniny třídy těžitelnosti II, skupiny 4 a 5</t>
  </si>
  <si>
    <t>1897630886</t>
  </si>
  <si>
    <t>odkop+rýha-obsyp-zásyp</t>
  </si>
  <si>
    <t>16</t>
  </si>
  <si>
    <t>171201221</t>
  </si>
  <si>
    <t>Poplatek za uložení na skládce (skládkovné) zeminy a kamení kód odpadu 17 05 04</t>
  </si>
  <si>
    <t>t</t>
  </si>
  <si>
    <t>1199623669</t>
  </si>
  <si>
    <t>odvoz*1,85</t>
  </si>
  <si>
    <t>17</t>
  </si>
  <si>
    <t>171251201</t>
  </si>
  <si>
    <t>Uložení sypaniny na skládky nebo meziskládky</t>
  </si>
  <si>
    <t>-131857755</t>
  </si>
  <si>
    <t>18</t>
  </si>
  <si>
    <t>174151101</t>
  </si>
  <si>
    <t>Zásyp jam, šachet rýh nebo kolem objektů sypaninou se zhutněním</t>
  </si>
  <si>
    <t>1641446404</t>
  </si>
  <si>
    <t>"kanalizace v ulici Pod Chlumem" 30,5*1,7*(1,5-0,1-0,2-0,1) - "odpočet povrchů" (48*0,5+6*0,15)</t>
  </si>
  <si>
    <t>19</t>
  </si>
  <si>
    <t>175111209</t>
  </si>
  <si>
    <t>Příplatek k obsypání objektu za ruční prohození sypaniny, uložené do 3 m</t>
  </si>
  <si>
    <t>-1819910454</t>
  </si>
  <si>
    <t>"přetřídění výkopku pro obsyp potrubí" obsyp</t>
  </si>
  <si>
    <t>20</t>
  </si>
  <si>
    <t>175151101</t>
  </si>
  <si>
    <t>Obsypání potrubí strojně sypaninou bez prohození, uloženou do 3 m</t>
  </si>
  <si>
    <t>1180282731</t>
  </si>
  <si>
    <t>"kanalizace v ulici Pod Chlumem" 30,5*1,7*(0,2+0,1)-3,14*0,1*0,1*30,5</t>
  </si>
  <si>
    <t>181351003</t>
  </si>
  <si>
    <t>Rozprostření ornice tl vrstvy do 200 mm pl do 100 m2 v rovině nebo ve svahu do 1:5 strojně</t>
  </si>
  <si>
    <t>-288637919</t>
  </si>
  <si>
    <t>22</t>
  </si>
  <si>
    <t>181411131</t>
  </si>
  <si>
    <t>Založení parkového trávníku výsevem plochy do 1000 m2 v rovině a ve svahu do 1:5</t>
  </si>
  <si>
    <t>-398623099</t>
  </si>
  <si>
    <t>23</t>
  </si>
  <si>
    <t>M</t>
  </si>
  <si>
    <t>00572410</t>
  </si>
  <si>
    <t>osivo směs travní parková</t>
  </si>
  <si>
    <t>kg</t>
  </si>
  <si>
    <t>1976196509</t>
  </si>
  <si>
    <t>66*0,015 'Přepočtené koeficientem množství</t>
  </si>
  <si>
    <t>Svislé a kompletní konstrukce</t>
  </si>
  <si>
    <t>24</t>
  </si>
  <si>
    <t>311213111</t>
  </si>
  <si>
    <t>Zdivo z nepravidelných kamenů na maltu, objem jednoho kamene do 0,02 m3, šířka spáry do 4 mm</t>
  </si>
  <si>
    <t>-1810603286</t>
  </si>
  <si>
    <t>"zpětná montáž stávající opěrné zdi z pískovcových kvádrů" 0,95*0,33*1,3</t>
  </si>
  <si>
    <t>Vodorovné konstrukce</t>
  </si>
  <si>
    <t>25</t>
  </si>
  <si>
    <t>451573111</t>
  </si>
  <si>
    <t>Lože pod potrubí otevřený výkop ze štěrkopísku</t>
  </si>
  <si>
    <t>54792341</t>
  </si>
  <si>
    <t>"kanalizace v ulici Pod Chlumem" 30,5*1,7*0,1</t>
  </si>
  <si>
    <t>Komunikace pozemní</t>
  </si>
  <si>
    <t>26</t>
  </si>
  <si>
    <t>564211111</t>
  </si>
  <si>
    <t>Podklad nebo podsyp ze štěrkopísku ŠP tl 50 mm</t>
  </si>
  <si>
    <t>602640071</t>
  </si>
  <si>
    <t>27</t>
  </si>
  <si>
    <t>564661111</t>
  </si>
  <si>
    <t>Podklad z kameniva hrubého drceného vel. 63-125 mm tl 200 mm</t>
  </si>
  <si>
    <t>1808568816</t>
  </si>
  <si>
    <t>"nová vozovka s živičným povrchem - V3" 375</t>
  </si>
  <si>
    <t>"oprava vozovky v ulici Pod Chlumem v trase nové kanalizace" 48</t>
  </si>
  <si>
    <t>28</t>
  </si>
  <si>
    <t>564751111</t>
  </si>
  <si>
    <t>Podklad z kameniva hrubého drceného vel. 32-63 mm tl 150 mm</t>
  </si>
  <si>
    <t>-248104345</t>
  </si>
  <si>
    <t>"nové plochy sjezdů a vstupů z betonové dlažby - V1" 136</t>
  </si>
  <si>
    <t>"nové obratiště s povrchem z polovegetační dlažby - V2" 98</t>
  </si>
  <si>
    <t>29</t>
  </si>
  <si>
    <t>564751114</t>
  </si>
  <si>
    <t>Podklad z kameniva hrubého drceného vel. 32-63 mm tl 180 mm</t>
  </si>
  <si>
    <t>658917597</t>
  </si>
  <si>
    <t>30</t>
  </si>
  <si>
    <t>564831111</t>
  </si>
  <si>
    <t>Podklad ze štěrkodrtě ŠD tl 100 mm</t>
  </si>
  <si>
    <t>-1889305322</t>
  </si>
  <si>
    <t>V1+V2</t>
  </si>
  <si>
    <t>31</t>
  </si>
  <si>
    <t>569851111</t>
  </si>
  <si>
    <t>Zpevnění krajnic štěrkodrtí tl 150 mm</t>
  </si>
  <si>
    <t>645647352</t>
  </si>
  <si>
    <t>"krajnice u nové vozovky" 32</t>
  </si>
  <si>
    <t>32</t>
  </si>
  <si>
    <t>573231106</t>
  </si>
  <si>
    <t>Postřik živičný spojovací ze silniční emulze v množství 0,30 kg/m2</t>
  </si>
  <si>
    <t>1486370803</t>
  </si>
  <si>
    <t>"oprava živičného krytu vozovky Pod Chlumem" 50</t>
  </si>
  <si>
    <t>V3*2+chlum*2</t>
  </si>
  <si>
    <t>33</t>
  </si>
  <si>
    <t>577144111</t>
  </si>
  <si>
    <t>Asfaltový beton vrstva obrusná ACO 11 (ABS) tř. I tl 50 mm š do 3 m z nemodifikovaného asfaltu</t>
  </si>
  <si>
    <t>1299136899</t>
  </si>
  <si>
    <t>V3+chlum</t>
  </si>
  <si>
    <t>34</t>
  </si>
  <si>
    <t>577145112</t>
  </si>
  <si>
    <t>Asfaltový beton vrstva ložní ACL 16 (ABH) tl 50 mm š do 3 m z nemodifikovaného asfaltu</t>
  </si>
  <si>
    <t>1188067114</t>
  </si>
  <si>
    <t>35</t>
  </si>
  <si>
    <t>596212212</t>
  </si>
  <si>
    <t>Kladení zámkové dlažby pozemních komunikací tl 80 mm skupiny A pl do 300 m2</t>
  </si>
  <si>
    <t>-1052718609</t>
  </si>
  <si>
    <t>36</t>
  </si>
  <si>
    <t>59245013</t>
  </si>
  <si>
    <t>dlažba zámková tvaru I 200x165x80mm přírodní</t>
  </si>
  <si>
    <t>-315346163</t>
  </si>
  <si>
    <t>37</t>
  </si>
  <si>
    <t>596411112</t>
  </si>
  <si>
    <t>Kladení dlažby z vegetačních tvárnic komunikací pro pěší tl 80 mm pl do 100 m2</t>
  </si>
  <si>
    <t>1154035740</t>
  </si>
  <si>
    <t>38</t>
  </si>
  <si>
    <t>5924528R</t>
  </si>
  <si>
    <t>dlažba betonová polovegetační 240x170x80mm přírodní</t>
  </si>
  <si>
    <t>-1654573594</t>
  </si>
  <si>
    <t>Trubní vedení</t>
  </si>
  <si>
    <t>39</t>
  </si>
  <si>
    <t>871355221</t>
  </si>
  <si>
    <t>Kanalizační potrubí z tvrdého PVC jednovrstvé tuhost třídy SN8 DN 200</t>
  </si>
  <si>
    <t>m</t>
  </si>
  <si>
    <t>-1298888567</t>
  </si>
  <si>
    <t>"kanalizace v ulici Pod Chlumem" 30,5</t>
  </si>
  <si>
    <t>40</t>
  </si>
  <si>
    <t>892351111</t>
  </si>
  <si>
    <t>Tlaková zkouška vodou potrubí DN 150 nebo 200</t>
  </si>
  <si>
    <t>-1909682992</t>
  </si>
  <si>
    <t>41</t>
  </si>
  <si>
    <t>892372111</t>
  </si>
  <si>
    <t>Zabezpečení konců potrubí DN do 300 při tlakových zkouškách vodou</t>
  </si>
  <si>
    <t>-116688951</t>
  </si>
  <si>
    <t>"kanalizace v ulici Pod Chlumem" 4</t>
  </si>
  <si>
    <t>42</t>
  </si>
  <si>
    <t>895941111</t>
  </si>
  <si>
    <t>Zřízení vpusti kanalizační uliční z betonových dílců typ UV-50 normální</t>
  </si>
  <si>
    <t>1624756683</t>
  </si>
  <si>
    <t>"kanalizace v ulici Pod Chlumem" 2</t>
  </si>
  <si>
    <t>43</t>
  </si>
  <si>
    <t>59221645</t>
  </si>
  <si>
    <t>vpusťový komplet základní (pero,drážka) betonový 400/450x500x1000mm</t>
  </si>
  <si>
    <t>-1814675520</t>
  </si>
  <si>
    <t>44</t>
  </si>
  <si>
    <t>899204112</t>
  </si>
  <si>
    <t>Osazení mříží litinových včetně rámů a košů na bahno pro třídu zatížení D400, E600</t>
  </si>
  <si>
    <t>-1445087321</t>
  </si>
  <si>
    <t>45</t>
  </si>
  <si>
    <t>55242320</t>
  </si>
  <si>
    <t>mříž vtoková litinová plochá 500x500mm</t>
  </si>
  <si>
    <t>1141978313</t>
  </si>
  <si>
    <t>46</t>
  </si>
  <si>
    <t>899331111</t>
  </si>
  <si>
    <t>Výšková úprava uličního vstupu nebo vpusti do 200 mm zvýšením poklopu</t>
  </si>
  <si>
    <t>-1045427055</t>
  </si>
  <si>
    <t>"přeložka poklopu šachty do nivelety vozovky" 5</t>
  </si>
  <si>
    <t>47</t>
  </si>
  <si>
    <t>899431111</t>
  </si>
  <si>
    <t>Výšková úprava uličního vstupu nebo vpusti do 200 mm zvýšením krycího hrnce, šoupěte nebo hydrantu</t>
  </si>
  <si>
    <t>2026243463</t>
  </si>
  <si>
    <t>"přeložka šoupěte do nivelety vozovky" 4</t>
  </si>
  <si>
    <t>Ostatní konstrukce a práce, bourání</t>
  </si>
  <si>
    <t>48</t>
  </si>
  <si>
    <t>914111111</t>
  </si>
  <si>
    <t>Montáž svislé dopravní značky do velikosti 1 m2 objímkami na sloupek nebo konzolu</t>
  </si>
  <si>
    <t>904815737</t>
  </si>
  <si>
    <t>"nové dopravní značky" 9</t>
  </si>
  <si>
    <t>"přeložka dopravní značky" 1</t>
  </si>
  <si>
    <t>49</t>
  </si>
  <si>
    <t>40445619</t>
  </si>
  <si>
    <t>zákazové, příkazové dopravní značky B1-B34, C1-15 500mm</t>
  </si>
  <si>
    <t>1037901233</t>
  </si>
  <si>
    <t>"C1" 2</t>
  </si>
  <si>
    <t>"B30" 1</t>
  </si>
  <si>
    <t>40445647</t>
  </si>
  <si>
    <t>dodatkové tabulky E1, E2a,b , E6, E9, E10 E12c, E17 500x500mm</t>
  </si>
  <si>
    <t>-1978140828</t>
  </si>
  <si>
    <t>"E2b" 4</t>
  </si>
  <si>
    <t>51</t>
  </si>
  <si>
    <t>4044561R</t>
  </si>
  <si>
    <t>značky upravující přednost D1a, 500x500mm</t>
  </si>
  <si>
    <t>-1129711787</t>
  </si>
  <si>
    <t>52</t>
  </si>
  <si>
    <t>914111112</t>
  </si>
  <si>
    <t>Montáž svislé dopravní značky do velikosti 1 m2 páskováním na sloup</t>
  </si>
  <si>
    <t>-1458877252</t>
  </si>
  <si>
    <t>"nové dopravní značky" 2</t>
  </si>
  <si>
    <t>53</t>
  </si>
  <si>
    <t>1478523624</t>
  </si>
  <si>
    <t>"B27a" 1</t>
  </si>
  <si>
    <t>54</t>
  </si>
  <si>
    <t>40445621</t>
  </si>
  <si>
    <t>informativní značky provozní IP1-IP3, IP4b-IP7, IP10a, b 500x500mm</t>
  </si>
  <si>
    <t>-871134786</t>
  </si>
  <si>
    <t>"IP10a" 1</t>
  </si>
  <si>
    <t>55</t>
  </si>
  <si>
    <t>914511111</t>
  </si>
  <si>
    <t>Montáž sloupku dopravních značek délky do 3,5 m s betonovým základem</t>
  </si>
  <si>
    <t>1142145718</t>
  </si>
  <si>
    <t>"nové dopravní značky" 5</t>
  </si>
  <si>
    <t>56</t>
  </si>
  <si>
    <t>40445230</t>
  </si>
  <si>
    <t>sloupek pro dopravní značku Zn D 70mm v 3,5m</t>
  </si>
  <si>
    <t>-1661058181</t>
  </si>
  <si>
    <t>57</t>
  </si>
  <si>
    <t>40445254</t>
  </si>
  <si>
    <t>víčko plastové na sloupek D 70mm</t>
  </si>
  <si>
    <t>-369382467</t>
  </si>
  <si>
    <t>58</t>
  </si>
  <si>
    <t>916131213</t>
  </si>
  <si>
    <t>Osazení silničního obrubníku betonového stojatého s boční opěrou do lože z betonu prostého</t>
  </si>
  <si>
    <t>484895993</t>
  </si>
  <si>
    <t>59</t>
  </si>
  <si>
    <t>59217034</t>
  </si>
  <si>
    <t>obrubník betonový silniční 1000x150x300mm</t>
  </si>
  <si>
    <t>700636909</t>
  </si>
  <si>
    <t>60</t>
  </si>
  <si>
    <t>59217031</t>
  </si>
  <si>
    <t>obrubník betonový silniční 1000x150x250mm</t>
  </si>
  <si>
    <t>-1159280073</t>
  </si>
  <si>
    <t>61</t>
  </si>
  <si>
    <t>919732211</t>
  </si>
  <si>
    <t>Styčná spára napojení nového živičného povrchu na stávající za tepla š 15 mm hl 25 mm s prořezáním</t>
  </si>
  <si>
    <t>-1807009214</t>
  </si>
  <si>
    <t>11,1+7,4</t>
  </si>
  <si>
    <t>62</t>
  </si>
  <si>
    <t>935112211</t>
  </si>
  <si>
    <t>Osazení příkopového žlabu do betonu tl 100 mm z betonových tvárnic š 800 mm</t>
  </si>
  <si>
    <t>-516040441</t>
  </si>
  <si>
    <t>"zpevnění dna u propustku" 1</t>
  </si>
  <si>
    <t>63</t>
  </si>
  <si>
    <t>5922705R</t>
  </si>
  <si>
    <t>žlabovka příkopová betonová 330x750x150mm</t>
  </si>
  <si>
    <t>977020986</t>
  </si>
  <si>
    <t>64</t>
  </si>
  <si>
    <t>938902205</t>
  </si>
  <si>
    <t>Čištění příkopů ručně š dna přes 400 mm objem nánosu do 0,30 m3/m</t>
  </si>
  <si>
    <t>-779890783</t>
  </si>
  <si>
    <t>"čištění dna u propustku" 1</t>
  </si>
  <si>
    <t>65</t>
  </si>
  <si>
    <t>938902462</t>
  </si>
  <si>
    <t>Čištění propustků ručně D do 1000 mm při tl nánosu do 50% DN</t>
  </si>
  <si>
    <t>-1547877623</t>
  </si>
  <si>
    <t>"čištění propustku" 5</t>
  </si>
  <si>
    <t>962022590</t>
  </si>
  <si>
    <t>Bourání zdiva nadzákladového kamenného na sucho do 1 m3</t>
  </si>
  <si>
    <t>-403155064</t>
  </si>
  <si>
    <t>"demontáž stávající opěrné zdi z pískovcových kvádrů" 0,95*0,33*1,3</t>
  </si>
  <si>
    <t>67</t>
  </si>
  <si>
    <t>966006132</t>
  </si>
  <si>
    <t>Odstranění značek dopravních nebo orientačních se sloupky s betonovými patkami</t>
  </si>
  <si>
    <t>-619182456</t>
  </si>
  <si>
    <t>"demontáž stávající dopravní značky v trase nové kanalizace" 1</t>
  </si>
  <si>
    <t>997</t>
  </si>
  <si>
    <t>Přesun sutě</t>
  </si>
  <si>
    <t>68</t>
  </si>
  <si>
    <t>997221551</t>
  </si>
  <si>
    <t>Vodorovná doprava suti ze sypkých materiálů do 1 km</t>
  </si>
  <si>
    <t>479115834</t>
  </si>
  <si>
    <t>69</t>
  </si>
  <si>
    <t>997221559</t>
  </si>
  <si>
    <t>Příplatek ZKD 1 km u vodorovné dopravy suti ze sypkých materiálů</t>
  </si>
  <si>
    <t>-460466888</t>
  </si>
  <si>
    <t>63,103*9 'Přepočtené koeficientem množství</t>
  </si>
  <si>
    <t>70</t>
  </si>
  <si>
    <t>997221615</t>
  </si>
  <si>
    <t>Poplatek za uložení na skládce (skládkovné) stavebního odpadu betonového kód odpadu 17 01 01</t>
  </si>
  <si>
    <t>507569257</t>
  </si>
  <si>
    <t>"vybourání sjezdu" 0,624</t>
  </si>
  <si>
    <t>71</t>
  </si>
  <si>
    <t>997221645</t>
  </si>
  <si>
    <t>Poplatek za uložení na skládce (skládkovné) odpadu asfaltového bez dehtu kód odpadu 17 03 02</t>
  </si>
  <si>
    <t>-559733329</t>
  </si>
  <si>
    <t>"frézování stávajícího povrchu" 61,64</t>
  </si>
  <si>
    <t>72</t>
  </si>
  <si>
    <t>997221655</t>
  </si>
  <si>
    <t>-1749192125</t>
  </si>
  <si>
    <t>"čištění příkopu a propustku" 0,194+0,645</t>
  </si>
  <si>
    <t>998</t>
  </si>
  <si>
    <t>Přesun hmot</t>
  </si>
  <si>
    <t>73</t>
  </si>
  <si>
    <t>998225111</t>
  </si>
  <si>
    <t>Přesun hmot pro pozemní komunikace s krytem z kamene, monolitickým betonovým nebo živičným</t>
  </si>
  <si>
    <t>-985835772</t>
  </si>
  <si>
    <t>VRN</t>
  </si>
  <si>
    <t>Vedlejší rozpočtové náklady</t>
  </si>
  <si>
    <t>VRN1</t>
  </si>
  <si>
    <t>Průzkumné, geodetické a projektové práce</t>
  </si>
  <si>
    <t>74</t>
  </si>
  <si>
    <t>012002000</t>
  </si>
  <si>
    <t>Geodetické práce</t>
  </si>
  <si>
    <t>Kč</t>
  </si>
  <si>
    <t>1024</t>
  </si>
  <si>
    <t>-451064015</t>
  </si>
  <si>
    <t>75</t>
  </si>
  <si>
    <t>013254000</t>
  </si>
  <si>
    <t>Dokumentace skutečného provedení stavby</t>
  </si>
  <si>
    <t>-48250423</t>
  </si>
  <si>
    <t>76</t>
  </si>
  <si>
    <t>013274000</t>
  </si>
  <si>
    <t>Pasportizace objektu před započetím prací</t>
  </si>
  <si>
    <t>-263041880</t>
  </si>
  <si>
    <t>VRN3</t>
  </si>
  <si>
    <t>Zařízení staveniště</t>
  </si>
  <si>
    <t>77</t>
  </si>
  <si>
    <t>030001000</t>
  </si>
  <si>
    <t>-253270433</t>
  </si>
  <si>
    <t>78</t>
  </si>
  <si>
    <t>032403000</t>
  </si>
  <si>
    <t>Provizorní komunikace</t>
  </si>
  <si>
    <t>-1716591644</t>
  </si>
  <si>
    <t>"zajištění provizorního, chráněného přístupu k nemovitostem" 1</t>
  </si>
  <si>
    <t>VRN4</t>
  </si>
  <si>
    <t>Inženýrská činnost</t>
  </si>
  <si>
    <t>79</t>
  </si>
  <si>
    <t>043154000</t>
  </si>
  <si>
    <t>Zkoušky hutnicí</t>
  </si>
  <si>
    <t>-446854672</t>
  </si>
  <si>
    <t>VRN7</t>
  </si>
  <si>
    <t>Provozní vlivy</t>
  </si>
  <si>
    <t>80</t>
  </si>
  <si>
    <t>072103011</t>
  </si>
  <si>
    <t>Zajištění DIO komunikace II. a III. třídy</t>
  </si>
  <si>
    <t>-140472020</t>
  </si>
  <si>
    <t>SEZNAM FIGUR</t>
  </si>
  <si>
    <t>Výměra</t>
  </si>
  <si>
    <t>Použití figury: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</si>
</sst>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8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9" xfId="0" applyNumberFormat="1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166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5" fillId="0" borderId="22" xfId="0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3" xfId="0" applyFont="1" applyBorder="1" applyAlignment="1">
      <alignment horizontal="center" vertical="center" wrapText="1"/>
    </xf>
    <xf numFmtId="0" fontId="21" fillId="4" borderId="16" xfId="0" applyFont="1" applyFill="1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6" fillId="0" borderId="16" xfId="0" applyFont="1" applyBorder="1" applyAlignment="1">
      <alignment horizontal="left" vertical="center" wrapText="1"/>
    </xf>
    <xf numFmtId="0" fontId="36" fillId="0" borderId="22" xfId="0" applyFont="1" applyBorder="1" applyAlignment="1">
      <alignment horizontal="left" vertical="center" wrapText="1"/>
    </xf>
    <xf numFmtId="0" fontId="36" fillId="0" borderId="22" xfId="0" applyFont="1" applyBorder="1" applyAlignment="1">
      <alignment horizontal="left" vertical="center"/>
    </xf>
    <xf numFmtId="167" fontId="36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2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19</v>
      </c>
      <c r="AL7" s="21"/>
      <c r="AM7" s="21"/>
      <c r="AN7" s="26" t="s">
        <v>1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22</v>
      </c>
      <c r="AL8" s="21"/>
      <c r="AM8" s="21"/>
      <c r="AN8" s="32" t="s">
        <v>23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25</v>
      </c>
      <c r="AL10" s="21"/>
      <c r="AM10" s="21"/>
      <c r="AN10" s="26" t="s">
        <v>1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26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27</v>
      </c>
      <c r="AL11" s="21"/>
      <c r="AM11" s="21"/>
      <c r="AN11" s="26" t="s">
        <v>1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28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25</v>
      </c>
      <c r="AL13" s="21"/>
      <c r="AM13" s="21"/>
      <c r="AN13" s="33" t="s">
        <v>29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29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27</v>
      </c>
      <c r="AL14" s="21"/>
      <c r="AM14" s="21"/>
      <c r="AN14" s="33" t="s">
        <v>29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30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31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27</v>
      </c>
      <c r="AL17" s="21"/>
      <c r="AM17" s="21"/>
      <c r="AN17" s="26" t="s">
        <v>1</v>
      </c>
      <c r="AO17" s="21"/>
      <c r="AP17" s="21"/>
      <c r="AQ17" s="21"/>
      <c r="AR17" s="19"/>
      <c r="BE17" s="30"/>
      <c r="BS17" s="16" t="s">
        <v>32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33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34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27</v>
      </c>
      <c r="AL20" s="21"/>
      <c r="AM20" s="21"/>
      <c r="AN20" s="26" t="s">
        <v>1</v>
      </c>
      <c r="AO20" s="21"/>
      <c r="AP20" s="21"/>
      <c r="AQ20" s="21"/>
      <c r="AR20" s="19"/>
      <c r="BE20" s="30"/>
      <c r="BS20" s="16" t="s">
        <v>32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35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16.5" customHeight="1">
      <c r="B23" s="20"/>
      <c r="C23" s="21"/>
      <c r="D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36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37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38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39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40</v>
      </c>
      <c r="E29" s="46"/>
      <c r="F29" s="31" t="s">
        <v>41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ROUND(AZ94,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ROUND(AV94,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42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ROUND(BA94,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ROUND(AW94,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43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ROUND(BB94,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44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ROUND(BC94,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45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ROUND(BD94,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50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0"/>
    </row>
    <row r="35" s="2" customFormat="1" ht="25.92" customHeight="1">
      <c r="A35" s="37"/>
      <c r="B35" s="38"/>
      <c r="C35" s="51"/>
      <c r="D35" s="52" t="s">
        <v>46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47</v>
      </c>
      <c r="U35" s="53"/>
      <c r="V35" s="53"/>
      <c r="W35" s="53"/>
      <c r="X35" s="55" t="s">
        <v>48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14.4" customHeight="1">
      <c r="A37" s="37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3"/>
      <c r="BE37" s="37"/>
    </row>
    <row r="38" s="1" customFormat="1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="1" customFormat="1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="1" customFormat="1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="1" customFormat="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="1" customFormat="1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="1" customFormat="1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="1" customFormat="1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="1" customFormat="1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="1" customFormat="1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="1" customFormat="1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="1" customFormat="1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2" customFormat="1" ht="14.4" customHeight="1">
      <c r="B49" s="58"/>
      <c r="C49" s="59"/>
      <c r="D49" s="60" t="s">
        <v>49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0" t="s">
        <v>50</v>
      </c>
      <c r="AI49" s="61"/>
      <c r="AJ49" s="61"/>
      <c r="AK49" s="61"/>
      <c r="AL49" s="61"/>
      <c r="AM49" s="61"/>
      <c r="AN49" s="61"/>
      <c r="AO49" s="61"/>
      <c r="AP49" s="59"/>
      <c r="AQ49" s="59"/>
      <c r="AR49" s="62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2" customFormat="1">
      <c r="A60" s="37"/>
      <c r="B60" s="38"/>
      <c r="C60" s="39"/>
      <c r="D60" s="63" t="s">
        <v>51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63" t="s">
        <v>52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63" t="s">
        <v>51</v>
      </c>
      <c r="AI60" s="41"/>
      <c r="AJ60" s="41"/>
      <c r="AK60" s="41"/>
      <c r="AL60" s="41"/>
      <c r="AM60" s="63" t="s">
        <v>52</v>
      </c>
      <c r="AN60" s="41"/>
      <c r="AO60" s="41"/>
      <c r="AP60" s="39"/>
      <c r="AQ60" s="39"/>
      <c r="AR60" s="43"/>
      <c r="BE60" s="37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2" customFormat="1">
      <c r="A64" s="37"/>
      <c r="B64" s="38"/>
      <c r="C64" s="39"/>
      <c r="D64" s="60" t="s">
        <v>53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0" t="s">
        <v>54</v>
      </c>
      <c r="AI64" s="64"/>
      <c r="AJ64" s="64"/>
      <c r="AK64" s="64"/>
      <c r="AL64" s="64"/>
      <c r="AM64" s="64"/>
      <c r="AN64" s="64"/>
      <c r="AO64" s="64"/>
      <c r="AP64" s="39"/>
      <c r="AQ64" s="39"/>
      <c r="AR64" s="43"/>
      <c r="BE64" s="37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2" customFormat="1">
      <c r="A75" s="37"/>
      <c r="B75" s="38"/>
      <c r="C75" s="39"/>
      <c r="D75" s="63" t="s">
        <v>51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63" t="s">
        <v>52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63" t="s">
        <v>51</v>
      </c>
      <c r="AI75" s="41"/>
      <c r="AJ75" s="41"/>
      <c r="AK75" s="41"/>
      <c r="AL75" s="41"/>
      <c r="AM75" s="63" t="s">
        <v>52</v>
      </c>
      <c r="AN75" s="41"/>
      <c r="AO75" s="41"/>
      <c r="AP75" s="39"/>
      <c r="AQ75" s="39"/>
      <c r="AR75" s="43"/>
      <c r="BE75" s="37"/>
    </row>
    <row r="76" s="2" customForma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3"/>
      <c r="BE76" s="37"/>
    </row>
    <row r="77" s="2" customFormat="1" ht="6.96" customHeight="1">
      <c r="A77" s="37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43"/>
      <c r="BE77" s="37"/>
    </row>
    <row r="81" s="2" customFormat="1" ht="6.96" customHeight="1">
      <c r="A81" s="37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43"/>
      <c r="BE81" s="37"/>
    </row>
    <row r="82" s="2" customFormat="1" ht="24.96" customHeight="1">
      <c r="A82" s="37"/>
      <c r="B82" s="38"/>
      <c r="C82" s="22" t="s">
        <v>55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3"/>
      <c r="B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3"/>
      <c r="BE83" s="37"/>
    </row>
    <row r="84" s="4" customFormat="1" ht="12" customHeight="1">
      <c r="A84" s="4"/>
      <c r="B84" s="69"/>
      <c r="C84" s="31" t="s">
        <v>13</v>
      </c>
      <c r="D84" s="70"/>
      <c r="E84" s="70"/>
      <c r="F84" s="70"/>
      <c r="G84" s="70"/>
      <c r="H84" s="70"/>
      <c r="I84" s="70"/>
      <c r="J84" s="70"/>
      <c r="K84" s="70"/>
      <c r="L84" s="70" t="str">
        <f>K5</f>
        <v>21-55</v>
      </c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1"/>
      <c r="BE84" s="4"/>
    </row>
    <row r="85" s="5" customFormat="1" ht="36.96" customHeight="1">
      <c r="A85" s="5"/>
      <c r="B85" s="72"/>
      <c r="C85" s="73" t="s">
        <v>16</v>
      </c>
      <c r="D85" s="74"/>
      <c r="E85" s="74"/>
      <c r="F85" s="74"/>
      <c r="G85" s="74"/>
      <c r="H85" s="74"/>
      <c r="I85" s="74"/>
      <c r="J85" s="74"/>
      <c r="K85" s="74"/>
      <c r="L85" s="75" t="str">
        <f>K6</f>
        <v>Oprava vozovky ul. Zelená, Děčín III</v>
      </c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6"/>
      <c r="BE85" s="5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3"/>
      <c r="BE86" s="37"/>
    </row>
    <row r="87" s="2" customFormat="1" ht="12" customHeight="1">
      <c r="A87" s="37"/>
      <c r="B87" s="38"/>
      <c r="C87" s="31" t="s">
        <v>20</v>
      </c>
      <c r="D87" s="39"/>
      <c r="E87" s="39"/>
      <c r="F87" s="39"/>
      <c r="G87" s="39"/>
      <c r="H87" s="39"/>
      <c r="I87" s="39"/>
      <c r="J87" s="39"/>
      <c r="K87" s="39"/>
      <c r="L87" s="77" t="str">
        <f>IF(K8="","",K8)</f>
        <v>p.p.č. 358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1" t="s">
        <v>22</v>
      </c>
      <c r="AJ87" s="39"/>
      <c r="AK87" s="39"/>
      <c r="AL87" s="39"/>
      <c r="AM87" s="78" t="str">
        <f>IF(AN8= "","",AN8)</f>
        <v>25. 10. 2021</v>
      </c>
      <c r="AN87" s="78"/>
      <c r="AO87" s="39"/>
      <c r="AP87" s="39"/>
      <c r="AQ87" s="39"/>
      <c r="AR87" s="43"/>
      <c r="B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3"/>
      <c r="BE88" s="37"/>
    </row>
    <row r="89" s="2" customFormat="1" ht="15.15" customHeight="1">
      <c r="A89" s="37"/>
      <c r="B89" s="38"/>
      <c r="C89" s="31" t="s">
        <v>24</v>
      </c>
      <c r="D89" s="39"/>
      <c r="E89" s="39"/>
      <c r="F89" s="39"/>
      <c r="G89" s="39"/>
      <c r="H89" s="39"/>
      <c r="I89" s="39"/>
      <c r="J89" s="39"/>
      <c r="K89" s="39"/>
      <c r="L89" s="70" t="str">
        <f>IF(E11= "","",E11)</f>
        <v>STATUTÁRNÍ MĚSTO DĚČÍN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1" t="s">
        <v>30</v>
      </c>
      <c r="AJ89" s="39"/>
      <c r="AK89" s="39"/>
      <c r="AL89" s="39"/>
      <c r="AM89" s="79" t="str">
        <f>IF(E17="","",E17)</f>
        <v>Ing. Vladimír Polda</v>
      </c>
      <c r="AN89" s="70"/>
      <c r="AO89" s="70"/>
      <c r="AP89" s="70"/>
      <c r="AQ89" s="39"/>
      <c r="AR89" s="43"/>
      <c r="AS89" s="80" t="s">
        <v>56</v>
      </c>
      <c r="AT89" s="81"/>
      <c r="AU89" s="82"/>
      <c r="AV89" s="82"/>
      <c r="AW89" s="82"/>
      <c r="AX89" s="82"/>
      <c r="AY89" s="82"/>
      <c r="AZ89" s="82"/>
      <c r="BA89" s="82"/>
      <c r="BB89" s="82"/>
      <c r="BC89" s="82"/>
      <c r="BD89" s="83"/>
      <c r="BE89" s="37"/>
    </row>
    <row r="90" s="2" customFormat="1" ht="15.15" customHeight="1">
      <c r="A90" s="37"/>
      <c r="B90" s="38"/>
      <c r="C90" s="31" t="s">
        <v>28</v>
      </c>
      <c r="D90" s="39"/>
      <c r="E90" s="39"/>
      <c r="F90" s="39"/>
      <c r="G90" s="39"/>
      <c r="H90" s="39"/>
      <c r="I90" s="39"/>
      <c r="J90" s="39"/>
      <c r="K90" s="39"/>
      <c r="L90" s="70" t="str">
        <f>IF(E14= "Vyplň údaj","",E14)</f>
        <v/>
      </c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1" t="s">
        <v>33</v>
      </c>
      <c r="AJ90" s="39"/>
      <c r="AK90" s="39"/>
      <c r="AL90" s="39"/>
      <c r="AM90" s="79" t="str">
        <f>IF(E20="","",E20)</f>
        <v>Ing. Jan Duben</v>
      </c>
      <c r="AN90" s="70"/>
      <c r="AO90" s="70"/>
      <c r="AP90" s="70"/>
      <c r="AQ90" s="39"/>
      <c r="AR90" s="43"/>
      <c r="AS90" s="84"/>
      <c r="AT90" s="85"/>
      <c r="AU90" s="86"/>
      <c r="AV90" s="86"/>
      <c r="AW90" s="86"/>
      <c r="AX90" s="86"/>
      <c r="AY90" s="86"/>
      <c r="AZ90" s="86"/>
      <c r="BA90" s="86"/>
      <c r="BB90" s="86"/>
      <c r="BC90" s="86"/>
      <c r="BD90" s="87"/>
      <c r="BE90" s="37"/>
    </row>
    <row r="91" s="2" customFormat="1" ht="10.8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3"/>
      <c r="AS91" s="88"/>
      <c r="AT91" s="89"/>
      <c r="AU91" s="90"/>
      <c r="AV91" s="90"/>
      <c r="AW91" s="90"/>
      <c r="AX91" s="90"/>
      <c r="AY91" s="90"/>
      <c r="AZ91" s="90"/>
      <c r="BA91" s="90"/>
      <c r="BB91" s="90"/>
      <c r="BC91" s="90"/>
      <c r="BD91" s="91"/>
      <c r="BE91" s="37"/>
    </row>
    <row r="92" s="2" customFormat="1" ht="29.28" customHeight="1">
      <c r="A92" s="37"/>
      <c r="B92" s="38"/>
      <c r="C92" s="92" t="s">
        <v>57</v>
      </c>
      <c r="D92" s="93"/>
      <c r="E92" s="93"/>
      <c r="F92" s="93"/>
      <c r="G92" s="93"/>
      <c r="H92" s="94"/>
      <c r="I92" s="95" t="s">
        <v>58</v>
      </c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6" t="s">
        <v>59</v>
      </c>
      <c r="AH92" s="93"/>
      <c r="AI92" s="93"/>
      <c r="AJ92" s="93"/>
      <c r="AK92" s="93"/>
      <c r="AL92" s="93"/>
      <c r="AM92" s="93"/>
      <c r="AN92" s="95" t="s">
        <v>60</v>
      </c>
      <c r="AO92" s="93"/>
      <c r="AP92" s="97"/>
      <c r="AQ92" s="98" t="s">
        <v>61</v>
      </c>
      <c r="AR92" s="43"/>
      <c r="AS92" s="99" t="s">
        <v>62</v>
      </c>
      <c r="AT92" s="100" t="s">
        <v>63</v>
      </c>
      <c r="AU92" s="100" t="s">
        <v>64</v>
      </c>
      <c r="AV92" s="100" t="s">
        <v>65</v>
      </c>
      <c r="AW92" s="100" t="s">
        <v>66</v>
      </c>
      <c r="AX92" s="100" t="s">
        <v>67</v>
      </c>
      <c r="AY92" s="100" t="s">
        <v>68</v>
      </c>
      <c r="AZ92" s="100" t="s">
        <v>69</v>
      </c>
      <c r="BA92" s="100" t="s">
        <v>70</v>
      </c>
      <c r="BB92" s="100" t="s">
        <v>71</v>
      </c>
      <c r="BC92" s="100" t="s">
        <v>72</v>
      </c>
      <c r="BD92" s="101" t="s">
        <v>73</v>
      </c>
      <c r="BE92" s="37"/>
    </row>
    <row r="93" s="2" customFormat="1" ht="10.8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3"/>
      <c r="AS93" s="102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4"/>
      <c r="BE93" s="37"/>
    </row>
    <row r="94" s="6" customFormat="1" ht="32.4" customHeight="1">
      <c r="A94" s="6"/>
      <c r="B94" s="105"/>
      <c r="C94" s="106" t="s">
        <v>74</v>
      </c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8">
        <f>ROUND(AG95,2)</f>
        <v>0</v>
      </c>
      <c r="AH94" s="108"/>
      <c r="AI94" s="108"/>
      <c r="AJ94" s="108"/>
      <c r="AK94" s="108"/>
      <c r="AL94" s="108"/>
      <c r="AM94" s="108"/>
      <c r="AN94" s="109">
        <f>SUM(AG94,AT94)</f>
        <v>0</v>
      </c>
      <c r="AO94" s="109"/>
      <c r="AP94" s="109"/>
      <c r="AQ94" s="110" t="s">
        <v>1</v>
      </c>
      <c r="AR94" s="111"/>
      <c r="AS94" s="112">
        <f>ROUND(AS95,2)</f>
        <v>0</v>
      </c>
      <c r="AT94" s="113">
        <f>ROUND(SUM(AV94:AW94),2)</f>
        <v>0</v>
      </c>
      <c r="AU94" s="114">
        <f>ROUND(AU95,5)</f>
        <v>0</v>
      </c>
      <c r="AV94" s="113">
        <f>ROUND(AZ94*L29,2)</f>
        <v>0</v>
      </c>
      <c r="AW94" s="113">
        <f>ROUND(BA94*L30,2)</f>
        <v>0</v>
      </c>
      <c r="AX94" s="113">
        <f>ROUND(BB94*L29,2)</f>
        <v>0</v>
      </c>
      <c r="AY94" s="113">
        <f>ROUND(BC94*L30,2)</f>
        <v>0</v>
      </c>
      <c r="AZ94" s="113">
        <f>ROUND(AZ95,2)</f>
        <v>0</v>
      </c>
      <c r="BA94" s="113">
        <f>ROUND(BA95,2)</f>
        <v>0</v>
      </c>
      <c r="BB94" s="113">
        <f>ROUND(BB95,2)</f>
        <v>0</v>
      </c>
      <c r="BC94" s="113">
        <f>ROUND(BC95,2)</f>
        <v>0</v>
      </c>
      <c r="BD94" s="115">
        <f>ROUND(BD95,2)</f>
        <v>0</v>
      </c>
      <c r="BE94" s="6"/>
      <c r="BS94" s="116" t="s">
        <v>75</v>
      </c>
      <c r="BT94" s="116" t="s">
        <v>76</v>
      </c>
      <c r="BV94" s="116" t="s">
        <v>77</v>
      </c>
      <c r="BW94" s="116" t="s">
        <v>5</v>
      </c>
      <c r="BX94" s="116" t="s">
        <v>78</v>
      </c>
      <c r="CL94" s="116" t="s">
        <v>1</v>
      </c>
    </row>
    <row r="95" s="7" customFormat="1" ht="16.5" customHeight="1">
      <c r="A95" s="117" t="s">
        <v>79</v>
      </c>
      <c r="B95" s="118"/>
      <c r="C95" s="119"/>
      <c r="D95" s="120" t="s">
        <v>14</v>
      </c>
      <c r="E95" s="120"/>
      <c r="F95" s="120"/>
      <c r="G95" s="120"/>
      <c r="H95" s="120"/>
      <c r="I95" s="121"/>
      <c r="J95" s="120" t="s">
        <v>17</v>
      </c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  <c r="Y95" s="120"/>
      <c r="Z95" s="120"/>
      <c r="AA95" s="120"/>
      <c r="AB95" s="120"/>
      <c r="AC95" s="120"/>
      <c r="AD95" s="120"/>
      <c r="AE95" s="120"/>
      <c r="AF95" s="120"/>
      <c r="AG95" s="122">
        <f>'21-55 - Oprava vozovky ul...'!J28</f>
        <v>0</v>
      </c>
      <c r="AH95" s="121"/>
      <c r="AI95" s="121"/>
      <c r="AJ95" s="121"/>
      <c r="AK95" s="121"/>
      <c r="AL95" s="121"/>
      <c r="AM95" s="121"/>
      <c r="AN95" s="122">
        <f>SUM(AG95,AT95)</f>
        <v>0</v>
      </c>
      <c r="AO95" s="121"/>
      <c r="AP95" s="121"/>
      <c r="AQ95" s="123" t="s">
        <v>80</v>
      </c>
      <c r="AR95" s="124"/>
      <c r="AS95" s="125">
        <v>0</v>
      </c>
      <c r="AT95" s="126">
        <f>ROUND(SUM(AV95:AW95),2)</f>
        <v>0</v>
      </c>
      <c r="AU95" s="127">
        <f>'21-55 - Oprava vozovky ul...'!P126</f>
        <v>0</v>
      </c>
      <c r="AV95" s="126">
        <f>'21-55 - Oprava vozovky ul...'!J31</f>
        <v>0</v>
      </c>
      <c r="AW95" s="126">
        <f>'21-55 - Oprava vozovky ul...'!J32</f>
        <v>0</v>
      </c>
      <c r="AX95" s="126">
        <f>'21-55 - Oprava vozovky ul...'!J33</f>
        <v>0</v>
      </c>
      <c r="AY95" s="126">
        <f>'21-55 - Oprava vozovky ul...'!J34</f>
        <v>0</v>
      </c>
      <c r="AZ95" s="126">
        <f>'21-55 - Oprava vozovky ul...'!F31</f>
        <v>0</v>
      </c>
      <c r="BA95" s="126">
        <f>'21-55 - Oprava vozovky ul...'!F32</f>
        <v>0</v>
      </c>
      <c r="BB95" s="126">
        <f>'21-55 - Oprava vozovky ul...'!F33</f>
        <v>0</v>
      </c>
      <c r="BC95" s="126">
        <f>'21-55 - Oprava vozovky ul...'!F34</f>
        <v>0</v>
      </c>
      <c r="BD95" s="128">
        <f>'21-55 - Oprava vozovky ul...'!F35</f>
        <v>0</v>
      </c>
      <c r="BE95" s="7"/>
      <c r="BT95" s="129" t="s">
        <v>81</v>
      </c>
      <c r="BU95" s="129" t="s">
        <v>82</v>
      </c>
      <c r="BV95" s="129" t="s">
        <v>77</v>
      </c>
      <c r="BW95" s="129" t="s">
        <v>5</v>
      </c>
      <c r="BX95" s="129" t="s">
        <v>78</v>
      </c>
      <c r="CL95" s="129" t="s">
        <v>1</v>
      </c>
    </row>
    <row r="96" s="2" customFormat="1" ht="30" customHeight="1">
      <c r="A96" s="37"/>
      <c r="B96" s="38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43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</row>
    <row r="97" s="2" customFormat="1" ht="6.96" customHeight="1">
      <c r="A97" s="37"/>
      <c r="B97" s="65"/>
      <c r="C97" s="66"/>
      <c r="D97" s="66"/>
      <c r="E97" s="66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66"/>
      <c r="X97" s="66"/>
      <c r="Y97" s="66"/>
      <c r="Z97" s="66"/>
      <c r="AA97" s="66"/>
      <c r="AB97" s="66"/>
      <c r="AC97" s="66"/>
      <c r="AD97" s="66"/>
      <c r="AE97" s="66"/>
      <c r="AF97" s="66"/>
      <c r="AG97" s="66"/>
      <c r="AH97" s="66"/>
      <c r="AI97" s="66"/>
      <c r="AJ97" s="66"/>
      <c r="AK97" s="66"/>
      <c r="AL97" s="66"/>
      <c r="AM97" s="66"/>
      <c r="AN97" s="66"/>
      <c r="AO97" s="66"/>
      <c r="AP97" s="66"/>
      <c r="AQ97" s="66"/>
      <c r="AR97" s="43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</row>
  </sheetData>
  <sheetProtection sheet="1" formatColumns="0" formatRows="0" objects="1" scenarios="1" spinCount="100000" saltValue="iPbNkTXAxJmcjhSIqnEzFn5pv/Qw42KAK4TH1tfxA4vMS98G3qU/+uk+SkDjx3EB3tOplNt8z2oZI9mbsBKPcg==" hashValue="Vwxf+ZGScw9uA2ZVL4ihO0CGGWNVze4DcgHRBEP7CDDgvZ1MknVJwcE3g4GQyOX23o1TiwAq3r6EF5Optp9QEg==" algorithmName="SHA-512" password="CC35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21-55 - Oprava vozovky ul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5</v>
      </c>
      <c r="AZ2" s="130" t="s">
        <v>83</v>
      </c>
      <c r="BA2" s="130" t="s">
        <v>1</v>
      </c>
      <c r="BB2" s="130" t="s">
        <v>1</v>
      </c>
      <c r="BC2" s="130" t="s">
        <v>84</v>
      </c>
      <c r="BD2" s="130" t="s">
        <v>85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19"/>
      <c r="AT3" s="16" t="s">
        <v>85</v>
      </c>
      <c r="AZ3" s="130" t="s">
        <v>86</v>
      </c>
      <c r="BA3" s="130" t="s">
        <v>1</v>
      </c>
      <c r="BB3" s="130" t="s">
        <v>1</v>
      </c>
      <c r="BC3" s="130" t="s">
        <v>87</v>
      </c>
      <c r="BD3" s="130" t="s">
        <v>85</v>
      </c>
    </row>
    <row r="4" s="1" customFormat="1" ht="24.96" customHeight="1">
      <c r="B4" s="19"/>
      <c r="D4" s="133" t="s">
        <v>88</v>
      </c>
      <c r="L4" s="19"/>
      <c r="M4" s="134" t="s">
        <v>10</v>
      </c>
      <c r="AT4" s="16" t="s">
        <v>4</v>
      </c>
      <c r="AZ4" s="130" t="s">
        <v>89</v>
      </c>
      <c r="BA4" s="130" t="s">
        <v>1</v>
      </c>
      <c r="BB4" s="130" t="s">
        <v>1</v>
      </c>
      <c r="BC4" s="130" t="s">
        <v>90</v>
      </c>
      <c r="BD4" s="130" t="s">
        <v>85</v>
      </c>
    </row>
    <row r="5" s="1" customFormat="1" ht="6.96" customHeight="1">
      <c r="B5" s="19"/>
      <c r="L5" s="19"/>
      <c r="AZ5" s="130" t="s">
        <v>91</v>
      </c>
      <c r="BA5" s="130" t="s">
        <v>1</v>
      </c>
      <c r="BB5" s="130" t="s">
        <v>1</v>
      </c>
      <c r="BC5" s="130" t="s">
        <v>92</v>
      </c>
      <c r="BD5" s="130" t="s">
        <v>85</v>
      </c>
    </row>
    <row r="6" s="2" customFormat="1" ht="12" customHeight="1">
      <c r="A6" s="37"/>
      <c r="B6" s="43"/>
      <c r="C6" s="37"/>
      <c r="D6" s="135" t="s">
        <v>16</v>
      </c>
      <c r="E6" s="37"/>
      <c r="F6" s="37"/>
      <c r="G6" s="37"/>
      <c r="H6" s="37"/>
      <c r="I6" s="37"/>
      <c r="J6" s="37"/>
      <c r="K6" s="37"/>
      <c r="L6" s="62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Z6" s="130" t="s">
        <v>93</v>
      </c>
      <c r="BA6" s="130" t="s">
        <v>1</v>
      </c>
      <c r="BB6" s="130" t="s">
        <v>1</v>
      </c>
      <c r="BC6" s="130" t="s">
        <v>94</v>
      </c>
      <c r="BD6" s="130" t="s">
        <v>85</v>
      </c>
    </row>
    <row r="7" s="2" customFormat="1" ht="16.5" customHeight="1">
      <c r="A7" s="37"/>
      <c r="B7" s="43"/>
      <c r="C7" s="37"/>
      <c r="D7" s="37"/>
      <c r="E7" s="136" t="s">
        <v>17</v>
      </c>
      <c r="F7" s="37"/>
      <c r="G7" s="37"/>
      <c r="H7" s="37"/>
      <c r="I7" s="37"/>
      <c r="J7" s="37"/>
      <c r="K7" s="37"/>
      <c r="L7" s="62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Z7" s="130" t="s">
        <v>95</v>
      </c>
      <c r="BA7" s="130" t="s">
        <v>1</v>
      </c>
      <c r="BB7" s="130" t="s">
        <v>1</v>
      </c>
      <c r="BC7" s="130" t="s">
        <v>96</v>
      </c>
      <c r="BD7" s="130" t="s">
        <v>85</v>
      </c>
    </row>
    <row r="8" s="2" customFormat="1">
      <c r="A8" s="37"/>
      <c r="B8" s="43"/>
      <c r="C8" s="37"/>
      <c r="D8" s="37"/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Z8" s="130" t="s">
        <v>97</v>
      </c>
      <c r="BA8" s="130" t="s">
        <v>1</v>
      </c>
      <c r="BB8" s="130" t="s">
        <v>1</v>
      </c>
      <c r="BC8" s="130" t="s">
        <v>98</v>
      </c>
      <c r="BD8" s="130" t="s">
        <v>85</v>
      </c>
    </row>
    <row r="9" s="2" customFormat="1" ht="12" customHeight="1">
      <c r="A9" s="37"/>
      <c r="B9" s="43"/>
      <c r="C9" s="37"/>
      <c r="D9" s="135" t="s">
        <v>18</v>
      </c>
      <c r="E9" s="37"/>
      <c r="F9" s="137" t="s">
        <v>1</v>
      </c>
      <c r="G9" s="37"/>
      <c r="H9" s="37"/>
      <c r="I9" s="135" t="s">
        <v>19</v>
      </c>
      <c r="J9" s="137" t="s">
        <v>1</v>
      </c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Z9" s="130" t="s">
        <v>99</v>
      </c>
      <c r="BA9" s="130" t="s">
        <v>1</v>
      </c>
      <c r="BB9" s="130" t="s">
        <v>1</v>
      </c>
      <c r="BC9" s="130" t="s">
        <v>100</v>
      </c>
      <c r="BD9" s="130" t="s">
        <v>85</v>
      </c>
    </row>
    <row r="10" s="2" customFormat="1" ht="12" customHeight="1">
      <c r="A10" s="37"/>
      <c r="B10" s="43"/>
      <c r="C10" s="37"/>
      <c r="D10" s="135" t="s">
        <v>20</v>
      </c>
      <c r="E10" s="37"/>
      <c r="F10" s="137" t="s">
        <v>21</v>
      </c>
      <c r="G10" s="37"/>
      <c r="H10" s="37"/>
      <c r="I10" s="135" t="s">
        <v>22</v>
      </c>
      <c r="J10" s="138" t="str">
        <f>'Rekapitulace stavby'!AN8</f>
        <v>25. 10. 2021</v>
      </c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Z10" s="130" t="s">
        <v>101</v>
      </c>
      <c r="BA10" s="130" t="s">
        <v>1</v>
      </c>
      <c r="BB10" s="130" t="s">
        <v>1</v>
      </c>
      <c r="BC10" s="130" t="s">
        <v>102</v>
      </c>
      <c r="BD10" s="130" t="s">
        <v>85</v>
      </c>
    </row>
    <row r="11" s="2" customFormat="1" ht="10.8" customHeight="1">
      <c r="A11" s="37"/>
      <c r="B11" s="43"/>
      <c r="C11" s="37"/>
      <c r="D11" s="37"/>
      <c r="E11" s="37"/>
      <c r="F11" s="37"/>
      <c r="G11" s="37"/>
      <c r="H11" s="37"/>
      <c r="I11" s="37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Z11" s="130" t="s">
        <v>103</v>
      </c>
      <c r="BA11" s="130" t="s">
        <v>1</v>
      </c>
      <c r="BB11" s="130" t="s">
        <v>1</v>
      </c>
      <c r="BC11" s="130" t="s">
        <v>104</v>
      </c>
      <c r="BD11" s="130" t="s">
        <v>85</v>
      </c>
    </row>
    <row r="12" s="2" customFormat="1" ht="12" customHeight="1">
      <c r="A12" s="37"/>
      <c r="B12" s="43"/>
      <c r="C12" s="37"/>
      <c r="D12" s="135" t="s">
        <v>24</v>
      </c>
      <c r="E12" s="37"/>
      <c r="F12" s="37"/>
      <c r="G12" s="37"/>
      <c r="H12" s="37"/>
      <c r="I12" s="135" t="s">
        <v>25</v>
      </c>
      <c r="J12" s="137" t="s">
        <v>1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8" customHeight="1">
      <c r="A13" s="37"/>
      <c r="B13" s="43"/>
      <c r="C13" s="37"/>
      <c r="D13" s="37"/>
      <c r="E13" s="137" t="s">
        <v>26</v>
      </c>
      <c r="F13" s="37"/>
      <c r="G13" s="37"/>
      <c r="H13" s="37"/>
      <c r="I13" s="135" t="s">
        <v>27</v>
      </c>
      <c r="J13" s="137" t="s">
        <v>1</v>
      </c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6.96" customHeight="1">
      <c r="A14" s="37"/>
      <c r="B14" s="43"/>
      <c r="C14" s="37"/>
      <c r="D14" s="37"/>
      <c r="E14" s="37"/>
      <c r="F14" s="37"/>
      <c r="G14" s="37"/>
      <c r="H14" s="37"/>
      <c r="I14" s="37"/>
      <c r="J14" s="37"/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2" customHeight="1">
      <c r="A15" s="37"/>
      <c r="B15" s="43"/>
      <c r="C15" s="37"/>
      <c r="D15" s="135" t="s">
        <v>28</v>
      </c>
      <c r="E15" s="37"/>
      <c r="F15" s="37"/>
      <c r="G15" s="37"/>
      <c r="H15" s="37"/>
      <c r="I15" s="135" t="s">
        <v>25</v>
      </c>
      <c r="J15" s="32" t="str">
        <f>'Rekapitulace stavby'!AN13</f>
        <v>Vyplň údaj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8" customHeight="1">
      <c r="A16" s="37"/>
      <c r="B16" s="43"/>
      <c r="C16" s="37"/>
      <c r="D16" s="37"/>
      <c r="E16" s="32" t="str">
        <f>'Rekapitulace stavby'!E14</f>
        <v>Vyplň údaj</v>
      </c>
      <c r="F16" s="137"/>
      <c r="G16" s="137"/>
      <c r="H16" s="137"/>
      <c r="I16" s="135" t="s">
        <v>27</v>
      </c>
      <c r="J16" s="32" t="str">
        <f>'Rekapitulace stavby'!AN14</f>
        <v>Vyplň údaj</v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6.96" customHeight="1">
      <c r="A17" s="37"/>
      <c r="B17" s="43"/>
      <c r="C17" s="37"/>
      <c r="D17" s="37"/>
      <c r="E17" s="37"/>
      <c r="F17" s="37"/>
      <c r="G17" s="37"/>
      <c r="H17" s="37"/>
      <c r="I17" s="37"/>
      <c r="J17" s="37"/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2" customHeight="1">
      <c r="A18" s="37"/>
      <c r="B18" s="43"/>
      <c r="C18" s="37"/>
      <c r="D18" s="135" t="s">
        <v>30</v>
      </c>
      <c r="E18" s="37"/>
      <c r="F18" s="37"/>
      <c r="G18" s="37"/>
      <c r="H18" s="37"/>
      <c r="I18" s="135" t="s">
        <v>25</v>
      </c>
      <c r="J18" s="137" t="s">
        <v>1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8" customHeight="1">
      <c r="A19" s="37"/>
      <c r="B19" s="43"/>
      <c r="C19" s="37"/>
      <c r="D19" s="37"/>
      <c r="E19" s="137" t="s">
        <v>31</v>
      </c>
      <c r="F19" s="37"/>
      <c r="G19" s="37"/>
      <c r="H19" s="37"/>
      <c r="I19" s="135" t="s">
        <v>27</v>
      </c>
      <c r="J19" s="137" t="s">
        <v>1</v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6.96" customHeight="1">
      <c r="A20" s="37"/>
      <c r="B20" s="43"/>
      <c r="C20" s="37"/>
      <c r="D20" s="37"/>
      <c r="E20" s="37"/>
      <c r="F20" s="37"/>
      <c r="G20" s="37"/>
      <c r="H20" s="37"/>
      <c r="I20" s="37"/>
      <c r="J20" s="37"/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2" customHeight="1">
      <c r="A21" s="37"/>
      <c r="B21" s="43"/>
      <c r="C21" s="37"/>
      <c r="D21" s="135" t="s">
        <v>33</v>
      </c>
      <c r="E21" s="37"/>
      <c r="F21" s="37"/>
      <c r="G21" s="37"/>
      <c r="H21" s="37"/>
      <c r="I21" s="135" t="s">
        <v>25</v>
      </c>
      <c r="J21" s="137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8" customHeight="1">
      <c r="A22" s="37"/>
      <c r="B22" s="43"/>
      <c r="C22" s="37"/>
      <c r="D22" s="37"/>
      <c r="E22" s="137" t="s">
        <v>34</v>
      </c>
      <c r="F22" s="37"/>
      <c r="G22" s="37"/>
      <c r="H22" s="37"/>
      <c r="I22" s="135" t="s">
        <v>27</v>
      </c>
      <c r="J22" s="137" t="s">
        <v>1</v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6.96" customHeight="1">
      <c r="A23" s="37"/>
      <c r="B23" s="43"/>
      <c r="C23" s="37"/>
      <c r="D23" s="37"/>
      <c r="E23" s="37"/>
      <c r="F23" s="37"/>
      <c r="G23" s="37"/>
      <c r="H23" s="37"/>
      <c r="I23" s="37"/>
      <c r="J23" s="37"/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2" customHeight="1">
      <c r="A24" s="37"/>
      <c r="B24" s="43"/>
      <c r="C24" s="37"/>
      <c r="D24" s="135" t="s">
        <v>35</v>
      </c>
      <c r="E24" s="37"/>
      <c r="F24" s="37"/>
      <c r="G24" s="37"/>
      <c r="H24" s="37"/>
      <c r="I24" s="37"/>
      <c r="J24" s="37"/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8" customFormat="1" ht="16.5" customHeight="1">
      <c r="A25" s="139"/>
      <c r="B25" s="140"/>
      <c r="C25" s="139"/>
      <c r="D25" s="139"/>
      <c r="E25" s="141" t="s">
        <v>1</v>
      </c>
      <c r="F25" s="141"/>
      <c r="G25" s="141"/>
      <c r="H25" s="141"/>
      <c r="I25" s="139"/>
      <c r="J25" s="139"/>
      <c r="K25" s="139"/>
      <c r="L25" s="142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  <c r="AD25" s="139"/>
      <c r="AE25" s="139"/>
    </row>
    <row r="26" s="2" customFormat="1" ht="6.96" customHeight="1">
      <c r="A26" s="37"/>
      <c r="B26" s="43"/>
      <c r="C26" s="37"/>
      <c r="D26" s="37"/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43"/>
      <c r="C27" s="37"/>
      <c r="D27" s="143"/>
      <c r="E27" s="143"/>
      <c r="F27" s="143"/>
      <c r="G27" s="143"/>
      <c r="H27" s="143"/>
      <c r="I27" s="143"/>
      <c r="J27" s="143"/>
      <c r="K27" s="143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25.44" customHeight="1">
      <c r="A28" s="37"/>
      <c r="B28" s="43"/>
      <c r="C28" s="37"/>
      <c r="D28" s="144" t="s">
        <v>36</v>
      </c>
      <c r="E28" s="37"/>
      <c r="F28" s="37"/>
      <c r="G28" s="37"/>
      <c r="H28" s="37"/>
      <c r="I28" s="37"/>
      <c r="J28" s="145">
        <f>ROUND(J126, 2)</f>
        <v>0</v>
      </c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3"/>
      <c r="E29" s="143"/>
      <c r="F29" s="143"/>
      <c r="G29" s="143"/>
      <c r="H29" s="143"/>
      <c r="I29" s="143"/>
      <c r="J29" s="143"/>
      <c r="K29" s="143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14.4" customHeight="1">
      <c r="A30" s="37"/>
      <c r="B30" s="43"/>
      <c r="C30" s="37"/>
      <c r="D30" s="37"/>
      <c r="E30" s="37"/>
      <c r="F30" s="146" t="s">
        <v>38</v>
      </c>
      <c r="G30" s="37"/>
      <c r="H30" s="37"/>
      <c r="I30" s="146" t="s">
        <v>37</v>
      </c>
      <c r="J30" s="146" t="s">
        <v>39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14.4" customHeight="1">
      <c r="A31" s="37"/>
      <c r="B31" s="43"/>
      <c r="C31" s="37"/>
      <c r="D31" s="147" t="s">
        <v>40</v>
      </c>
      <c r="E31" s="135" t="s">
        <v>41</v>
      </c>
      <c r="F31" s="148">
        <f>ROUND((SUM(BE126:BE302)),  2)</f>
        <v>0</v>
      </c>
      <c r="G31" s="37"/>
      <c r="H31" s="37"/>
      <c r="I31" s="149">
        <v>0.20999999999999999</v>
      </c>
      <c r="J31" s="148">
        <f>ROUND(((SUM(BE126:BE302))*I31),  2)</f>
        <v>0</v>
      </c>
      <c r="K31" s="37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135" t="s">
        <v>42</v>
      </c>
      <c r="F32" s="148">
        <f>ROUND((SUM(BF126:BF302)),  2)</f>
        <v>0</v>
      </c>
      <c r="G32" s="37"/>
      <c r="H32" s="37"/>
      <c r="I32" s="149">
        <v>0.14999999999999999</v>
      </c>
      <c r="J32" s="148">
        <f>ROUND(((SUM(BF126:BF302))*I32),  2)</f>
        <v>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hidden="1" s="2" customFormat="1" ht="14.4" customHeight="1">
      <c r="A33" s="37"/>
      <c r="B33" s="43"/>
      <c r="C33" s="37"/>
      <c r="D33" s="37"/>
      <c r="E33" s="135" t="s">
        <v>43</v>
      </c>
      <c r="F33" s="148">
        <f>ROUND((SUM(BG126:BG302)),  2)</f>
        <v>0</v>
      </c>
      <c r="G33" s="37"/>
      <c r="H33" s="37"/>
      <c r="I33" s="149">
        <v>0.20999999999999999</v>
      </c>
      <c r="J33" s="148">
        <f>0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hidden="1" s="2" customFormat="1" ht="14.4" customHeight="1">
      <c r="A34" s="37"/>
      <c r="B34" s="43"/>
      <c r="C34" s="37"/>
      <c r="D34" s="37"/>
      <c r="E34" s="135" t="s">
        <v>44</v>
      </c>
      <c r="F34" s="148">
        <f>ROUND((SUM(BH126:BH302)),  2)</f>
        <v>0</v>
      </c>
      <c r="G34" s="37"/>
      <c r="H34" s="37"/>
      <c r="I34" s="149">
        <v>0.14999999999999999</v>
      </c>
      <c r="J34" s="148">
        <f>0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5" t="s">
        <v>45</v>
      </c>
      <c r="F35" s="148">
        <f>ROUND((SUM(BI126:BI302)),  2)</f>
        <v>0</v>
      </c>
      <c r="G35" s="37"/>
      <c r="H35" s="37"/>
      <c r="I35" s="149">
        <v>0</v>
      </c>
      <c r="J35" s="148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6.96" customHeight="1">
      <c r="A36" s="37"/>
      <c r="B36" s="43"/>
      <c r="C36" s="37"/>
      <c r="D36" s="37"/>
      <c r="E36" s="37"/>
      <c r="F36" s="37"/>
      <c r="G36" s="37"/>
      <c r="H36" s="37"/>
      <c r="I36" s="37"/>
      <c r="J36" s="37"/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="2" customFormat="1" ht="25.44" customHeight="1">
      <c r="A37" s="37"/>
      <c r="B37" s="43"/>
      <c r="C37" s="150"/>
      <c r="D37" s="151" t="s">
        <v>46</v>
      </c>
      <c r="E37" s="152"/>
      <c r="F37" s="152"/>
      <c r="G37" s="153" t="s">
        <v>47</v>
      </c>
      <c r="H37" s="154" t="s">
        <v>48</v>
      </c>
      <c r="I37" s="152"/>
      <c r="J37" s="155">
        <f>SUM(J28:J35)</f>
        <v>0</v>
      </c>
      <c r="K37" s="156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14.4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1" customFormat="1" ht="14.4" customHeight="1">
      <c r="B39" s="19"/>
      <c r="L39" s="19"/>
    </row>
    <row r="40" s="1" customFormat="1" ht="14.4" customHeight="1">
      <c r="B40" s="19"/>
      <c r="L40" s="19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57" t="s">
        <v>49</v>
      </c>
      <c r="E50" s="158"/>
      <c r="F50" s="158"/>
      <c r="G50" s="157" t="s">
        <v>50</v>
      </c>
      <c r="H50" s="158"/>
      <c r="I50" s="158"/>
      <c r="J50" s="158"/>
      <c r="K50" s="158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59" t="s">
        <v>51</v>
      </c>
      <c r="E61" s="160"/>
      <c r="F61" s="161" t="s">
        <v>52</v>
      </c>
      <c r="G61" s="159" t="s">
        <v>51</v>
      </c>
      <c r="H61" s="160"/>
      <c r="I61" s="160"/>
      <c r="J61" s="162" t="s">
        <v>52</v>
      </c>
      <c r="K61" s="160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57" t="s">
        <v>53</v>
      </c>
      <c r="E65" s="163"/>
      <c r="F65" s="163"/>
      <c r="G65" s="157" t="s">
        <v>54</v>
      </c>
      <c r="H65" s="163"/>
      <c r="I65" s="163"/>
      <c r="J65" s="163"/>
      <c r="K65" s="163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59" t="s">
        <v>51</v>
      </c>
      <c r="E76" s="160"/>
      <c r="F76" s="161" t="s">
        <v>52</v>
      </c>
      <c r="G76" s="159" t="s">
        <v>51</v>
      </c>
      <c r="H76" s="160"/>
      <c r="I76" s="160"/>
      <c r="J76" s="162" t="s">
        <v>52</v>
      </c>
      <c r="K76" s="160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4"/>
      <c r="C77" s="165"/>
      <c r="D77" s="165"/>
      <c r="E77" s="165"/>
      <c r="F77" s="165"/>
      <c r="G77" s="165"/>
      <c r="H77" s="165"/>
      <c r="I77" s="165"/>
      <c r="J77" s="165"/>
      <c r="K77" s="165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105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75" t="str">
        <f>E7</f>
        <v>Oprava vozovky ul. Zelená, Děčín III</v>
      </c>
      <c r="F85" s="39"/>
      <c r="G85" s="39"/>
      <c r="H85" s="39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2" customHeight="1">
      <c r="A87" s="37"/>
      <c r="B87" s="38"/>
      <c r="C87" s="31" t="s">
        <v>20</v>
      </c>
      <c r="D87" s="39"/>
      <c r="E87" s="39"/>
      <c r="F87" s="26" t="str">
        <f>F10</f>
        <v>p.p.č. 358</v>
      </c>
      <c r="G87" s="39"/>
      <c r="H87" s="39"/>
      <c r="I87" s="31" t="s">
        <v>22</v>
      </c>
      <c r="J87" s="78" t="str">
        <f>IF(J10="","",J10)</f>
        <v>25. 10. 2021</v>
      </c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5.15" customHeight="1">
      <c r="A89" s="37"/>
      <c r="B89" s="38"/>
      <c r="C89" s="31" t="s">
        <v>24</v>
      </c>
      <c r="D89" s="39"/>
      <c r="E89" s="39"/>
      <c r="F89" s="26" t="str">
        <f>E13</f>
        <v>STATUTÁRNÍ MĚSTO DĚČÍN</v>
      </c>
      <c r="G89" s="39"/>
      <c r="H89" s="39"/>
      <c r="I89" s="31" t="s">
        <v>30</v>
      </c>
      <c r="J89" s="35" t="str">
        <f>E19</f>
        <v>Ing. Vladimír Polda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15.15" customHeight="1">
      <c r="A90" s="37"/>
      <c r="B90" s="38"/>
      <c r="C90" s="31" t="s">
        <v>28</v>
      </c>
      <c r="D90" s="39"/>
      <c r="E90" s="39"/>
      <c r="F90" s="26" t="str">
        <f>IF(E16="","",E16)</f>
        <v>Vyplň údaj</v>
      </c>
      <c r="G90" s="39"/>
      <c r="H90" s="39"/>
      <c r="I90" s="31" t="s">
        <v>33</v>
      </c>
      <c r="J90" s="35" t="str">
        <f>E22</f>
        <v>Ing. Jan Duben</v>
      </c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0.32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29.28" customHeight="1">
      <c r="A92" s="37"/>
      <c r="B92" s="38"/>
      <c r="C92" s="168" t="s">
        <v>106</v>
      </c>
      <c r="D92" s="169"/>
      <c r="E92" s="169"/>
      <c r="F92" s="169"/>
      <c r="G92" s="169"/>
      <c r="H92" s="169"/>
      <c r="I92" s="169"/>
      <c r="J92" s="170" t="s">
        <v>107</v>
      </c>
      <c r="K92" s="16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2.8" customHeight="1">
      <c r="A94" s="37"/>
      <c r="B94" s="38"/>
      <c r="C94" s="171" t="s">
        <v>108</v>
      </c>
      <c r="D94" s="39"/>
      <c r="E94" s="39"/>
      <c r="F94" s="39"/>
      <c r="G94" s="39"/>
      <c r="H94" s="39"/>
      <c r="I94" s="39"/>
      <c r="J94" s="109">
        <f>J126</f>
        <v>0</v>
      </c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U94" s="16" t="s">
        <v>109</v>
      </c>
    </row>
    <row r="95" s="9" customFormat="1" ht="24.96" customHeight="1">
      <c r="A95" s="9"/>
      <c r="B95" s="172"/>
      <c r="C95" s="173"/>
      <c r="D95" s="174" t="s">
        <v>110</v>
      </c>
      <c r="E95" s="175"/>
      <c r="F95" s="175"/>
      <c r="G95" s="175"/>
      <c r="H95" s="175"/>
      <c r="I95" s="175"/>
      <c r="J95" s="176">
        <f>J127</f>
        <v>0</v>
      </c>
      <c r="K95" s="173"/>
      <c r="L95" s="177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78"/>
      <c r="C96" s="179"/>
      <c r="D96" s="180" t="s">
        <v>111</v>
      </c>
      <c r="E96" s="181"/>
      <c r="F96" s="181"/>
      <c r="G96" s="181"/>
      <c r="H96" s="181"/>
      <c r="I96" s="181"/>
      <c r="J96" s="182">
        <f>J128</f>
        <v>0</v>
      </c>
      <c r="K96" s="179"/>
      <c r="L96" s="183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78"/>
      <c r="C97" s="179"/>
      <c r="D97" s="180" t="s">
        <v>112</v>
      </c>
      <c r="E97" s="181"/>
      <c r="F97" s="181"/>
      <c r="G97" s="181"/>
      <c r="H97" s="181"/>
      <c r="I97" s="181"/>
      <c r="J97" s="182">
        <f>J185</f>
        <v>0</v>
      </c>
      <c r="K97" s="179"/>
      <c r="L97" s="183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78"/>
      <c r="C98" s="179"/>
      <c r="D98" s="180" t="s">
        <v>113</v>
      </c>
      <c r="E98" s="181"/>
      <c r="F98" s="181"/>
      <c r="G98" s="181"/>
      <c r="H98" s="181"/>
      <c r="I98" s="181"/>
      <c r="J98" s="182">
        <f>J188</f>
        <v>0</v>
      </c>
      <c r="K98" s="179"/>
      <c r="L98" s="18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78"/>
      <c r="C99" s="179"/>
      <c r="D99" s="180" t="s">
        <v>114</v>
      </c>
      <c r="E99" s="181"/>
      <c r="F99" s="181"/>
      <c r="G99" s="181"/>
      <c r="H99" s="181"/>
      <c r="I99" s="181"/>
      <c r="J99" s="182">
        <f>J191</f>
        <v>0</v>
      </c>
      <c r="K99" s="179"/>
      <c r="L99" s="18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78"/>
      <c r="C100" s="179"/>
      <c r="D100" s="180" t="s">
        <v>115</v>
      </c>
      <c r="E100" s="181"/>
      <c r="F100" s="181"/>
      <c r="G100" s="181"/>
      <c r="H100" s="181"/>
      <c r="I100" s="181"/>
      <c r="J100" s="182">
        <f>J221</f>
        <v>0</v>
      </c>
      <c r="K100" s="179"/>
      <c r="L100" s="18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78"/>
      <c r="C101" s="179"/>
      <c r="D101" s="180" t="s">
        <v>116</v>
      </c>
      <c r="E101" s="181"/>
      <c r="F101" s="181"/>
      <c r="G101" s="181"/>
      <c r="H101" s="181"/>
      <c r="I101" s="181"/>
      <c r="J101" s="182">
        <f>J238</f>
        <v>0</v>
      </c>
      <c r="K101" s="179"/>
      <c r="L101" s="18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78"/>
      <c r="C102" s="179"/>
      <c r="D102" s="180" t="s">
        <v>117</v>
      </c>
      <c r="E102" s="181"/>
      <c r="F102" s="181"/>
      <c r="G102" s="181"/>
      <c r="H102" s="181"/>
      <c r="I102" s="181"/>
      <c r="J102" s="182">
        <f>J278</f>
        <v>0</v>
      </c>
      <c r="K102" s="179"/>
      <c r="L102" s="18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78"/>
      <c r="C103" s="179"/>
      <c r="D103" s="180" t="s">
        <v>118</v>
      </c>
      <c r="E103" s="181"/>
      <c r="F103" s="181"/>
      <c r="G103" s="181"/>
      <c r="H103" s="181"/>
      <c r="I103" s="181"/>
      <c r="J103" s="182">
        <f>J288</f>
        <v>0</v>
      </c>
      <c r="K103" s="179"/>
      <c r="L103" s="18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72"/>
      <c r="C104" s="173"/>
      <c r="D104" s="174" t="s">
        <v>119</v>
      </c>
      <c r="E104" s="175"/>
      <c r="F104" s="175"/>
      <c r="G104" s="175"/>
      <c r="H104" s="175"/>
      <c r="I104" s="175"/>
      <c r="J104" s="176">
        <f>J290</f>
        <v>0</v>
      </c>
      <c r="K104" s="173"/>
      <c r="L104" s="177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78"/>
      <c r="C105" s="179"/>
      <c r="D105" s="180" t="s">
        <v>120</v>
      </c>
      <c r="E105" s="181"/>
      <c r="F105" s="181"/>
      <c r="G105" s="181"/>
      <c r="H105" s="181"/>
      <c r="I105" s="181"/>
      <c r="J105" s="182">
        <f>J291</f>
        <v>0</v>
      </c>
      <c r="K105" s="179"/>
      <c r="L105" s="183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78"/>
      <c r="C106" s="179"/>
      <c r="D106" s="180" t="s">
        <v>121</v>
      </c>
      <c r="E106" s="181"/>
      <c r="F106" s="181"/>
      <c r="G106" s="181"/>
      <c r="H106" s="181"/>
      <c r="I106" s="181"/>
      <c r="J106" s="182">
        <f>J295</f>
        <v>0</v>
      </c>
      <c r="K106" s="179"/>
      <c r="L106" s="183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78"/>
      <c r="C107" s="179"/>
      <c r="D107" s="180" t="s">
        <v>122</v>
      </c>
      <c r="E107" s="181"/>
      <c r="F107" s="181"/>
      <c r="G107" s="181"/>
      <c r="H107" s="181"/>
      <c r="I107" s="181"/>
      <c r="J107" s="182">
        <f>J299</f>
        <v>0</v>
      </c>
      <c r="K107" s="179"/>
      <c r="L107" s="183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78"/>
      <c r="C108" s="179"/>
      <c r="D108" s="180" t="s">
        <v>123</v>
      </c>
      <c r="E108" s="181"/>
      <c r="F108" s="181"/>
      <c r="G108" s="181"/>
      <c r="H108" s="181"/>
      <c r="I108" s="181"/>
      <c r="J108" s="182">
        <f>J301</f>
        <v>0</v>
      </c>
      <c r="K108" s="179"/>
      <c r="L108" s="183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2" customFormat="1" ht="21.84" customHeight="1">
      <c r="A109" s="37"/>
      <c r="B109" s="38"/>
      <c r="C109" s="39"/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6.96" customHeight="1">
      <c r="A110" s="37"/>
      <c r="B110" s="65"/>
      <c r="C110" s="66"/>
      <c r="D110" s="66"/>
      <c r="E110" s="66"/>
      <c r="F110" s="66"/>
      <c r="G110" s="66"/>
      <c r="H110" s="66"/>
      <c r="I110" s="66"/>
      <c r="J110" s="66"/>
      <c r="K110" s="66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4" s="2" customFormat="1" ht="6.96" customHeight="1">
      <c r="A114" s="37"/>
      <c r="B114" s="67"/>
      <c r="C114" s="68"/>
      <c r="D114" s="68"/>
      <c r="E114" s="68"/>
      <c r="F114" s="68"/>
      <c r="G114" s="68"/>
      <c r="H114" s="68"/>
      <c r="I114" s="68"/>
      <c r="J114" s="68"/>
      <c r="K114" s="68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24.96" customHeight="1">
      <c r="A115" s="37"/>
      <c r="B115" s="38"/>
      <c r="C115" s="22" t="s">
        <v>124</v>
      </c>
      <c r="D115" s="39"/>
      <c r="E115" s="39"/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2" customHeight="1">
      <c r="A117" s="37"/>
      <c r="B117" s="38"/>
      <c r="C117" s="31" t="s">
        <v>16</v>
      </c>
      <c r="D117" s="39"/>
      <c r="E117" s="39"/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6.5" customHeight="1">
      <c r="A118" s="37"/>
      <c r="B118" s="38"/>
      <c r="C118" s="39"/>
      <c r="D118" s="39"/>
      <c r="E118" s="75" t="str">
        <f>E7</f>
        <v>Oprava vozovky ul. Zelená, Děčín III</v>
      </c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6.96" customHeight="1">
      <c r="A119" s="37"/>
      <c r="B119" s="38"/>
      <c r="C119" s="39"/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2" customHeight="1">
      <c r="A120" s="37"/>
      <c r="B120" s="38"/>
      <c r="C120" s="31" t="s">
        <v>20</v>
      </c>
      <c r="D120" s="39"/>
      <c r="E120" s="39"/>
      <c r="F120" s="26" t="str">
        <f>F10</f>
        <v>p.p.č. 358</v>
      </c>
      <c r="G120" s="39"/>
      <c r="H120" s="39"/>
      <c r="I120" s="31" t="s">
        <v>22</v>
      </c>
      <c r="J120" s="78" t="str">
        <f>IF(J10="","",J10)</f>
        <v>25. 10. 2021</v>
      </c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6.96" customHeight="1">
      <c r="A121" s="37"/>
      <c r="B121" s="38"/>
      <c r="C121" s="39"/>
      <c r="D121" s="39"/>
      <c r="E121" s="39"/>
      <c r="F121" s="39"/>
      <c r="G121" s="39"/>
      <c r="H121" s="39"/>
      <c r="I121" s="39"/>
      <c r="J121" s="39"/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5.15" customHeight="1">
      <c r="A122" s="37"/>
      <c r="B122" s="38"/>
      <c r="C122" s="31" t="s">
        <v>24</v>
      </c>
      <c r="D122" s="39"/>
      <c r="E122" s="39"/>
      <c r="F122" s="26" t="str">
        <f>E13</f>
        <v>STATUTÁRNÍ MĚSTO DĚČÍN</v>
      </c>
      <c r="G122" s="39"/>
      <c r="H122" s="39"/>
      <c r="I122" s="31" t="s">
        <v>30</v>
      </c>
      <c r="J122" s="35" t="str">
        <f>E19</f>
        <v>Ing. Vladimír Polda</v>
      </c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5.15" customHeight="1">
      <c r="A123" s="37"/>
      <c r="B123" s="38"/>
      <c r="C123" s="31" t="s">
        <v>28</v>
      </c>
      <c r="D123" s="39"/>
      <c r="E123" s="39"/>
      <c r="F123" s="26" t="str">
        <f>IF(E16="","",E16)</f>
        <v>Vyplň údaj</v>
      </c>
      <c r="G123" s="39"/>
      <c r="H123" s="39"/>
      <c r="I123" s="31" t="s">
        <v>33</v>
      </c>
      <c r="J123" s="35" t="str">
        <f>E22</f>
        <v>Ing. Jan Duben</v>
      </c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0.32" customHeight="1">
      <c r="A124" s="37"/>
      <c r="B124" s="38"/>
      <c r="C124" s="39"/>
      <c r="D124" s="39"/>
      <c r="E124" s="39"/>
      <c r="F124" s="39"/>
      <c r="G124" s="39"/>
      <c r="H124" s="39"/>
      <c r="I124" s="39"/>
      <c r="J124" s="39"/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11" customFormat="1" ht="29.28" customHeight="1">
      <c r="A125" s="184"/>
      <c r="B125" s="185"/>
      <c r="C125" s="186" t="s">
        <v>125</v>
      </c>
      <c r="D125" s="187" t="s">
        <v>61</v>
      </c>
      <c r="E125" s="187" t="s">
        <v>57</v>
      </c>
      <c r="F125" s="187" t="s">
        <v>58</v>
      </c>
      <c r="G125" s="187" t="s">
        <v>126</v>
      </c>
      <c r="H125" s="187" t="s">
        <v>127</v>
      </c>
      <c r="I125" s="187" t="s">
        <v>128</v>
      </c>
      <c r="J125" s="188" t="s">
        <v>107</v>
      </c>
      <c r="K125" s="189" t="s">
        <v>129</v>
      </c>
      <c r="L125" s="190"/>
      <c r="M125" s="99" t="s">
        <v>1</v>
      </c>
      <c r="N125" s="100" t="s">
        <v>40</v>
      </c>
      <c r="O125" s="100" t="s">
        <v>130</v>
      </c>
      <c r="P125" s="100" t="s">
        <v>131</v>
      </c>
      <c r="Q125" s="100" t="s">
        <v>132</v>
      </c>
      <c r="R125" s="100" t="s">
        <v>133</v>
      </c>
      <c r="S125" s="100" t="s">
        <v>134</v>
      </c>
      <c r="T125" s="101" t="s">
        <v>135</v>
      </c>
      <c r="U125" s="184"/>
      <c r="V125" s="184"/>
      <c r="W125" s="184"/>
      <c r="X125" s="184"/>
      <c r="Y125" s="184"/>
      <c r="Z125" s="184"/>
      <c r="AA125" s="184"/>
      <c r="AB125" s="184"/>
      <c r="AC125" s="184"/>
      <c r="AD125" s="184"/>
      <c r="AE125" s="184"/>
    </row>
    <row r="126" s="2" customFormat="1" ht="22.8" customHeight="1">
      <c r="A126" s="37"/>
      <c r="B126" s="38"/>
      <c r="C126" s="106" t="s">
        <v>136</v>
      </c>
      <c r="D126" s="39"/>
      <c r="E126" s="39"/>
      <c r="F126" s="39"/>
      <c r="G126" s="39"/>
      <c r="H126" s="39"/>
      <c r="I126" s="39"/>
      <c r="J126" s="191">
        <f>BK126</f>
        <v>0</v>
      </c>
      <c r="K126" s="39"/>
      <c r="L126" s="43"/>
      <c r="M126" s="102"/>
      <c r="N126" s="192"/>
      <c r="O126" s="103"/>
      <c r="P126" s="193">
        <f>P127+P290</f>
        <v>0</v>
      </c>
      <c r="Q126" s="103"/>
      <c r="R126" s="193">
        <f>R127+R290</f>
        <v>120.64889388</v>
      </c>
      <c r="S126" s="103"/>
      <c r="T126" s="194">
        <f>T127+T290</f>
        <v>63.103000000000002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16" t="s">
        <v>75</v>
      </c>
      <c r="AU126" s="16" t="s">
        <v>109</v>
      </c>
      <c r="BK126" s="195">
        <f>BK127+BK290</f>
        <v>0</v>
      </c>
    </row>
    <row r="127" s="12" customFormat="1" ht="25.92" customHeight="1">
      <c r="A127" s="12"/>
      <c r="B127" s="196"/>
      <c r="C127" s="197"/>
      <c r="D127" s="198" t="s">
        <v>75</v>
      </c>
      <c r="E127" s="199" t="s">
        <v>137</v>
      </c>
      <c r="F127" s="199" t="s">
        <v>138</v>
      </c>
      <c r="G127" s="197"/>
      <c r="H127" s="197"/>
      <c r="I127" s="200"/>
      <c r="J127" s="201">
        <f>BK127</f>
        <v>0</v>
      </c>
      <c r="K127" s="197"/>
      <c r="L127" s="202"/>
      <c r="M127" s="203"/>
      <c r="N127" s="204"/>
      <c r="O127" s="204"/>
      <c r="P127" s="205">
        <f>P128+P185+P188+P191+P221+P238+P278+P288</f>
        <v>0</v>
      </c>
      <c r="Q127" s="204"/>
      <c r="R127" s="205">
        <f>R128+R185+R188+R191+R221+R238+R278+R288</f>
        <v>120.64889388</v>
      </c>
      <c r="S127" s="204"/>
      <c r="T127" s="206">
        <f>T128+T185+T188+T191+T221+T238+T278+T288</f>
        <v>63.103000000000002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07" t="s">
        <v>81</v>
      </c>
      <c r="AT127" s="208" t="s">
        <v>75</v>
      </c>
      <c r="AU127" s="208" t="s">
        <v>76</v>
      </c>
      <c r="AY127" s="207" t="s">
        <v>139</v>
      </c>
      <c r="BK127" s="209">
        <f>BK128+BK185+BK188+BK191+BK221+BK238+BK278+BK288</f>
        <v>0</v>
      </c>
    </row>
    <row r="128" s="12" customFormat="1" ht="22.8" customHeight="1">
      <c r="A128" s="12"/>
      <c r="B128" s="196"/>
      <c r="C128" s="197"/>
      <c r="D128" s="198" t="s">
        <v>75</v>
      </c>
      <c r="E128" s="210" t="s">
        <v>81</v>
      </c>
      <c r="F128" s="210" t="s">
        <v>140</v>
      </c>
      <c r="G128" s="197"/>
      <c r="H128" s="197"/>
      <c r="I128" s="200"/>
      <c r="J128" s="211">
        <f>BK128</f>
        <v>0</v>
      </c>
      <c r="K128" s="197"/>
      <c r="L128" s="202"/>
      <c r="M128" s="203"/>
      <c r="N128" s="204"/>
      <c r="O128" s="204"/>
      <c r="P128" s="205">
        <f>SUM(P129:P184)</f>
        <v>0</v>
      </c>
      <c r="Q128" s="204"/>
      <c r="R128" s="205">
        <f>SUM(R129:R184)</f>
        <v>0.099949999999999997</v>
      </c>
      <c r="S128" s="204"/>
      <c r="T128" s="206">
        <f>SUM(T129:T184)</f>
        <v>62.264000000000003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07" t="s">
        <v>81</v>
      </c>
      <c r="AT128" s="208" t="s">
        <v>75</v>
      </c>
      <c r="AU128" s="208" t="s">
        <v>81</v>
      </c>
      <c r="AY128" s="207" t="s">
        <v>139</v>
      </c>
      <c r="BK128" s="209">
        <f>SUM(BK129:BK184)</f>
        <v>0</v>
      </c>
    </row>
    <row r="129" s="2" customFormat="1" ht="14.4" customHeight="1">
      <c r="A129" s="37"/>
      <c r="B129" s="38"/>
      <c r="C129" s="212" t="s">
        <v>81</v>
      </c>
      <c r="D129" s="212" t="s">
        <v>141</v>
      </c>
      <c r="E129" s="213" t="s">
        <v>142</v>
      </c>
      <c r="F129" s="214" t="s">
        <v>143</v>
      </c>
      <c r="G129" s="215" t="s">
        <v>144</v>
      </c>
      <c r="H129" s="216">
        <v>22</v>
      </c>
      <c r="I129" s="217"/>
      <c r="J129" s="218">
        <f>ROUND(I129*H129,2)</f>
        <v>0</v>
      </c>
      <c r="K129" s="219"/>
      <c r="L129" s="43"/>
      <c r="M129" s="220" t="s">
        <v>1</v>
      </c>
      <c r="N129" s="221" t="s">
        <v>41</v>
      </c>
      <c r="O129" s="90"/>
      <c r="P129" s="222">
        <f>O129*H129</f>
        <v>0</v>
      </c>
      <c r="Q129" s="222">
        <v>3.0000000000000001E-05</v>
      </c>
      <c r="R129" s="222">
        <f>Q129*H129</f>
        <v>0.00066</v>
      </c>
      <c r="S129" s="222">
        <v>0</v>
      </c>
      <c r="T129" s="223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24" t="s">
        <v>145</v>
      </c>
      <c r="AT129" s="224" t="s">
        <v>141</v>
      </c>
      <c r="AU129" s="224" t="s">
        <v>85</v>
      </c>
      <c r="AY129" s="16" t="s">
        <v>139</v>
      </c>
      <c r="BE129" s="225">
        <f>IF(N129="základní",J129,0)</f>
        <v>0</v>
      </c>
      <c r="BF129" s="225">
        <f>IF(N129="snížená",J129,0)</f>
        <v>0</v>
      </c>
      <c r="BG129" s="225">
        <f>IF(N129="zákl. přenesená",J129,0)</f>
        <v>0</v>
      </c>
      <c r="BH129" s="225">
        <f>IF(N129="sníž. přenesená",J129,0)</f>
        <v>0</v>
      </c>
      <c r="BI129" s="225">
        <f>IF(N129="nulová",J129,0)</f>
        <v>0</v>
      </c>
      <c r="BJ129" s="16" t="s">
        <v>81</v>
      </c>
      <c r="BK129" s="225">
        <f>ROUND(I129*H129,2)</f>
        <v>0</v>
      </c>
      <c r="BL129" s="16" t="s">
        <v>145</v>
      </c>
      <c r="BM129" s="224" t="s">
        <v>146</v>
      </c>
    </row>
    <row r="130" s="13" customFormat="1">
      <c r="A130" s="13"/>
      <c r="B130" s="226"/>
      <c r="C130" s="227"/>
      <c r="D130" s="228" t="s">
        <v>147</v>
      </c>
      <c r="E130" s="229" t="s">
        <v>1</v>
      </c>
      <c r="F130" s="230" t="s">
        <v>148</v>
      </c>
      <c r="G130" s="227"/>
      <c r="H130" s="231">
        <v>22</v>
      </c>
      <c r="I130" s="232"/>
      <c r="J130" s="227"/>
      <c r="K130" s="227"/>
      <c r="L130" s="233"/>
      <c r="M130" s="234"/>
      <c r="N130" s="235"/>
      <c r="O130" s="235"/>
      <c r="P130" s="235"/>
      <c r="Q130" s="235"/>
      <c r="R130" s="235"/>
      <c r="S130" s="235"/>
      <c r="T130" s="236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7" t="s">
        <v>147</v>
      </c>
      <c r="AU130" s="237" t="s">
        <v>85</v>
      </c>
      <c r="AV130" s="13" t="s">
        <v>85</v>
      </c>
      <c r="AW130" s="13" t="s">
        <v>32</v>
      </c>
      <c r="AX130" s="13" t="s">
        <v>81</v>
      </c>
      <c r="AY130" s="237" t="s">
        <v>139</v>
      </c>
    </row>
    <row r="131" s="2" customFormat="1" ht="37.8" customHeight="1">
      <c r="A131" s="37"/>
      <c r="B131" s="38"/>
      <c r="C131" s="212" t="s">
        <v>85</v>
      </c>
      <c r="D131" s="212" t="s">
        <v>141</v>
      </c>
      <c r="E131" s="213" t="s">
        <v>149</v>
      </c>
      <c r="F131" s="214" t="s">
        <v>150</v>
      </c>
      <c r="G131" s="215" t="s">
        <v>144</v>
      </c>
      <c r="H131" s="216">
        <v>22</v>
      </c>
      <c r="I131" s="217"/>
      <c r="J131" s="218">
        <f>ROUND(I131*H131,2)</f>
        <v>0</v>
      </c>
      <c r="K131" s="219"/>
      <c r="L131" s="43"/>
      <c r="M131" s="220" t="s">
        <v>1</v>
      </c>
      <c r="N131" s="221" t="s">
        <v>41</v>
      </c>
      <c r="O131" s="90"/>
      <c r="P131" s="222">
        <f>O131*H131</f>
        <v>0</v>
      </c>
      <c r="Q131" s="222">
        <v>0</v>
      </c>
      <c r="R131" s="222">
        <f>Q131*H131</f>
        <v>0</v>
      </c>
      <c r="S131" s="222">
        <v>0</v>
      </c>
      <c r="T131" s="223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24" t="s">
        <v>145</v>
      </c>
      <c r="AT131" s="224" t="s">
        <v>141</v>
      </c>
      <c r="AU131" s="224" t="s">
        <v>85</v>
      </c>
      <c r="AY131" s="16" t="s">
        <v>139</v>
      </c>
      <c r="BE131" s="225">
        <f>IF(N131="základní",J131,0)</f>
        <v>0</v>
      </c>
      <c r="BF131" s="225">
        <f>IF(N131="snížená",J131,0)</f>
        <v>0</v>
      </c>
      <c r="BG131" s="225">
        <f>IF(N131="zákl. přenesená",J131,0)</f>
        <v>0</v>
      </c>
      <c r="BH131" s="225">
        <f>IF(N131="sníž. přenesená",J131,0)</f>
        <v>0</v>
      </c>
      <c r="BI131" s="225">
        <f>IF(N131="nulová",J131,0)</f>
        <v>0</v>
      </c>
      <c r="BJ131" s="16" t="s">
        <v>81</v>
      </c>
      <c r="BK131" s="225">
        <f>ROUND(I131*H131,2)</f>
        <v>0</v>
      </c>
      <c r="BL131" s="16" t="s">
        <v>145</v>
      </c>
      <c r="BM131" s="224" t="s">
        <v>151</v>
      </c>
    </row>
    <row r="132" s="13" customFormat="1">
      <c r="A132" s="13"/>
      <c r="B132" s="226"/>
      <c r="C132" s="227"/>
      <c r="D132" s="228" t="s">
        <v>147</v>
      </c>
      <c r="E132" s="229" t="s">
        <v>1</v>
      </c>
      <c r="F132" s="230" t="s">
        <v>148</v>
      </c>
      <c r="G132" s="227"/>
      <c r="H132" s="231">
        <v>22</v>
      </c>
      <c r="I132" s="232"/>
      <c r="J132" s="227"/>
      <c r="K132" s="227"/>
      <c r="L132" s="233"/>
      <c r="M132" s="234"/>
      <c r="N132" s="235"/>
      <c r="O132" s="235"/>
      <c r="P132" s="235"/>
      <c r="Q132" s="235"/>
      <c r="R132" s="235"/>
      <c r="S132" s="235"/>
      <c r="T132" s="236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7" t="s">
        <v>147</v>
      </c>
      <c r="AU132" s="237" t="s">
        <v>85</v>
      </c>
      <c r="AV132" s="13" t="s">
        <v>85</v>
      </c>
      <c r="AW132" s="13" t="s">
        <v>32</v>
      </c>
      <c r="AX132" s="13" t="s">
        <v>81</v>
      </c>
      <c r="AY132" s="237" t="s">
        <v>139</v>
      </c>
    </row>
    <row r="133" s="2" customFormat="1" ht="14.4" customHeight="1">
      <c r="A133" s="37"/>
      <c r="B133" s="38"/>
      <c r="C133" s="212" t="s">
        <v>152</v>
      </c>
      <c r="D133" s="212" t="s">
        <v>141</v>
      </c>
      <c r="E133" s="213" t="s">
        <v>153</v>
      </c>
      <c r="F133" s="214" t="s">
        <v>154</v>
      </c>
      <c r="G133" s="215" t="s">
        <v>155</v>
      </c>
      <c r="H133" s="216">
        <v>6</v>
      </c>
      <c r="I133" s="217"/>
      <c r="J133" s="218">
        <f>ROUND(I133*H133,2)</f>
        <v>0</v>
      </c>
      <c r="K133" s="219"/>
      <c r="L133" s="43"/>
      <c r="M133" s="220" t="s">
        <v>1</v>
      </c>
      <c r="N133" s="221" t="s">
        <v>41</v>
      </c>
      <c r="O133" s="90"/>
      <c r="P133" s="222">
        <f>O133*H133</f>
        <v>0</v>
      </c>
      <c r="Q133" s="222">
        <v>0</v>
      </c>
      <c r="R133" s="222">
        <f>Q133*H133</f>
        <v>0</v>
      </c>
      <c r="S133" s="222">
        <v>0</v>
      </c>
      <c r="T133" s="223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24" t="s">
        <v>145</v>
      </c>
      <c r="AT133" s="224" t="s">
        <v>141</v>
      </c>
      <c r="AU133" s="224" t="s">
        <v>85</v>
      </c>
      <c r="AY133" s="16" t="s">
        <v>139</v>
      </c>
      <c r="BE133" s="225">
        <f>IF(N133="základní",J133,0)</f>
        <v>0</v>
      </c>
      <c r="BF133" s="225">
        <f>IF(N133="snížená",J133,0)</f>
        <v>0</v>
      </c>
      <c r="BG133" s="225">
        <f>IF(N133="zákl. přenesená",J133,0)</f>
        <v>0</v>
      </c>
      <c r="BH133" s="225">
        <f>IF(N133="sníž. přenesená",J133,0)</f>
        <v>0</v>
      </c>
      <c r="BI133" s="225">
        <f>IF(N133="nulová",J133,0)</f>
        <v>0</v>
      </c>
      <c r="BJ133" s="16" t="s">
        <v>81</v>
      </c>
      <c r="BK133" s="225">
        <f>ROUND(I133*H133,2)</f>
        <v>0</v>
      </c>
      <c r="BL133" s="16" t="s">
        <v>145</v>
      </c>
      <c r="BM133" s="224" t="s">
        <v>156</v>
      </c>
    </row>
    <row r="134" s="13" customFormat="1">
      <c r="A134" s="13"/>
      <c r="B134" s="226"/>
      <c r="C134" s="227"/>
      <c r="D134" s="228" t="s">
        <v>147</v>
      </c>
      <c r="E134" s="229" t="s">
        <v>1</v>
      </c>
      <c r="F134" s="230" t="s">
        <v>157</v>
      </c>
      <c r="G134" s="227"/>
      <c r="H134" s="231">
        <v>6</v>
      </c>
      <c r="I134" s="232"/>
      <c r="J134" s="227"/>
      <c r="K134" s="227"/>
      <c r="L134" s="233"/>
      <c r="M134" s="234"/>
      <c r="N134" s="235"/>
      <c r="O134" s="235"/>
      <c r="P134" s="235"/>
      <c r="Q134" s="235"/>
      <c r="R134" s="235"/>
      <c r="S134" s="235"/>
      <c r="T134" s="236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7" t="s">
        <v>147</v>
      </c>
      <c r="AU134" s="237" t="s">
        <v>85</v>
      </c>
      <c r="AV134" s="13" t="s">
        <v>85</v>
      </c>
      <c r="AW134" s="13" t="s">
        <v>32</v>
      </c>
      <c r="AX134" s="13" t="s">
        <v>81</v>
      </c>
      <c r="AY134" s="237" t="s">
        <v>139</v>
      </c>
    </row>
    <row r="135" s="2" customFormat="1" ht="14.4" customHeight="1">
      <c r="A135" s="37"/>
      <c r="B135" s="38"/>
      <c r="C135" s="212" t="s">
        <v>145</v>
      </c>
      <c r="D135" s="212" t="s">
        <v>141</v>
      </c>
      <c r="E135" s="213" t="s">
        <v>158</v>
      </c>
      <c r="F135" s="214" t="s">
        <v>159</v>
      </c>
      <c r="G135" s="215" t="s">
        <v>155</v>
      </c>
      <c r="H135" s="216">
        <v>6</v>
      </c>
      <c r="I135" s="217"/>
      <c r="J135" s="218">
        <f>ROUND(I135*H135,2)</f>
        <v>0</v>
      </c>
      <c r="K135" s="219"/>
      <c r="L135" s="43"/>
      <c r="M135" s="220" t="s">
        <v>1</v>
      </c>
      <c r="N135" s="221" t="s">
        <v>41</v>
      </c>
      <c r="O135" s="90"/>
      <c r="P135" s="222">
        <f>O135*H135</f>
        <v>0</v>
      </c>
      <c r="Q135" s="222">
        <v>0</v>
      </c>
      <c r="R135" s="222">
        <f>Q135*H135</f>
        <v>0</v>
      </c>
      <c r="S135" s="222">
        <v>0</v>
      </c>
      <c r="T135" s="223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24" t="s">
        <v>145</v>
      </c>
      <c r="AT135" s="224" t="s">
        <v>141</v>
      </c>
      <c r="AU135" s="224" t="s">
        <v>85</v>
      </c>
      <c r="AY135" s="16" t="s">
        <v>139</v>
      </c>
      <c r="BE135" s="225">
        <f>IF(N135="základní",J135,0)</f>
        <v>0</v>
      </c>
      <c r="BF135" s="225">
        <f>IF(N135="snížená",J135,0)</f>
        <v>0</v>
      </c>
      <c r="BG135" s="225">
        <f>IF(N135="zákl. přenesená",J135,0)</f>
        <v>0</v>
      </c>
      <c r="BH135" s="225">
        <f>IF(N135="sníž. přenesená",J135,0)</f>
        <v>0</v>
      </c>
      <c r="BI135" s="225">
        <f>IF(N135="nulová",J135,0)</f>
        <v>0</v>
      </c>
      <c r="BJ135" s="16" t="s">
        <v>81</v>
      </c>
      <c r="BK135" s="225">
        <f>ROUND(I135*H135,2)</f>
        <v>0</v>
      </c>
      <c r="BL135" s="16" t="s">
        <v>145</v>
      </c>
      <c r="BM135" s="224" t="s">
        <v>160</v>
      </c>
    </row>
    <row r="136" s="13" customFormat="1">
      <c r="A136" s="13"/>
      <c r="B136" s="226"/>
      <c r="C136" s="227"/>
      <c r="D136" s="228" t="s">
        <v>147</v>
      </c>
      <c r="E136" s="229" t="s">
        <v>1</v>
      </c>
      <c r="F136" s="230" t="s">
        <v>157</v>
      </c>
      <c r="G136" s="227"/>
      <c r="H136" s="231">
        <v>6</v>
      </c>
      <c r="I136" s="232"/>
      <c r="J136" s="227"/>
      <c r="K136" s="227"/>
      <c r="L136" s="233"/>
      <c r="M136" s="234"/>
      <c r="N136" s="235"/>
      <c r="O136" s="235"/>
      <c r="P136" s="235"/>
      <c r="Q136" s="235"/>
      <c r="R136" s="235"/>
      <c r="S136" s="235"/>
      <c r="T136" s="236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7" t="s">
        <v>147</v>
      </c>
      <c r="AU136" s="237" t="s">
        <v>85</v>
      </c>
      <c r="AV136" s="13" t="s">
        <v>85</v>
      </c>
      <c r="AW136" s="13" t="s">
        <v>32</v>
      </c>
      <c r="AX136" s="13" t="s">
        <v>81</v>
      </c>
      <c r="AY136" s="237" t="s">
        <v>139</v>
      </c>
    </row>
    <row r="137" s="2" customFormat="1" ht="24.15" customHeight="1">
      <c r="A137" s="37"/>
      <c r="B137" s="38"/>
      <c r="C137" s="212" t="s">
        <v>161</v>
      </c>
      <c r="D137" s="212" t="s">
        <v>141</v>
      </c>
      <c r="E137" s="213" t="s">
        <v>162</v>
      </c>
      <c r="F137" s="214" t="s">
        <v>163</v>
      </c>
      <c r="G137" s="215" t="s">
        <v>144</v>
      </c>
      <c r="H137" s="216">
        <v>2.6000000000000001</v>
      </c>
      <c r="I137" s="217"/>
      <c r="J137" s="218">
        <f>ROUND(I137*H137,2)</f>
        <v>0</v>
      </c>
      <c r="K137" s="219"/>
      <c r="L137" s="43"/>
      <c r="M137" s="220" t="s">
        <v>1</v>
      </c>
      <c r="N137" s="221" t="s">
        <v>41</v>
      </c>
      <c r="O137" s="90"/>
      <c r="P137" s="222">
        <f>O137*H137</f>
        <v>0</v>
      </c>
      <c r="Q137" s="222">
        <v>0</v>
      </c>
      <c r="R137" s="222">
        <f>Q137*H137</f>
        <v>0</v>
      </c>
      <c r="S137" s="222">
        <v>0.23999999999999999</v>
      </c>
      <c r="T137" s="223">
        <f>S137*H137</f>
        <v>0.624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24" t="s">
        <v>145</v>
      </c>
      <c r="AT137" s="224" t="s">
        <v>141</v>
      </c>
      <c r="AU137" s="224" t="s">
        <v>85</v>
      </c>
      <c r="AY137" s="16" t="s">
        <v>139</v>
      </c>
      <c r="BE137" s="225">
        <f>IF(N137="základní",J137,0)</f>
        <v>0</v>
      </c>
      <c r="BF137" s="225">
        <f>IF(N137="snížená",J137,0)</f>
        <v>0</v>
      </c>
      <c r="BG137" s="225">
        <f>IF(N137="zákl. přenesená",J137,0)</f>
        <v>0</v>
      </c>
      <c r="BH137" s="225">
        <f>IF(N137="sníž. přenesená",J137,0)</f>
        <v>0</v>
      </c>
      <c r="BI137" s="225">
        <f>IF(N137="nulová",J137,0)</f>
        <v>0</v>
      </c>
      <c r="BJ137" s="16" t="s">
        <v>81</v>
      </c>
      <c r="BK137" s="225">
        <f>ROUND(I137*H137,2)</f>
        <v>0</v>
      </c>
      <c r="BL137" s="16" t="s">
        <v>145</v>
      </c>
      <c r="BM137" s="224" t="s">
        <v>164</v>
      </c>
    </row>
    <row r="138" s="13" customFormat="1">
      <c r="A138" s="13"/>
      <c r="B138" s="226"/>
      <c r="C138" s="227"/>
      <c r="D138" s="228" t="s">
        <v>147</v>
      </c>
      <c r="E138" s="229" t="s">
        <v>1</v>
      </c>
      <c r="F138" s="230" t="s">
        <v>165</v>
      </c>
      <c r="G138" s="227"/>
      <c r="H138" s="231">
        <v>2.6000000000000001</v>
      </c>
      <c r="I138" s="232"/>
      <c r="J138" s="227"/>
      <c r="K138" s="227"/>
      <c r="L138" s="233"/>
      <c r="M138" s="234"/>
      <c r="N138" s="235"/>
      <c r="O138" s="235"/>
      <c r="P138" s="235"/>
      <c r="Q138" s="235"/>
      <c r="R138" s="235"/>
      <c r="S138" s="235"/>
      <c r="T138" s="236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7" t="s">
        <v>147</v>
      </c>
      <c r="AU138" s="237" t="s">
        <v>85</v>
      </c>
      <c r="AV138" s="13" t="s">
        <v>85</v>
      </c>
      <c r="AW138" s="13" t="s">
        <v>32</v>
      </c>
      <c r="AX138" s="13" t="s">
        <v>81</v>
      </c>
      <c r="AY138" s="237" t="s">
        <v>139</v>
      </c>
    </row>
    <row r="139" s="2" customFormat="1" ht="24.15" customHeight="1">
      <c r="A139" s="37"/>
      <c r="B139" s="38"/>
      <c r="C139" s="212" t="s">
        <v>166</v>
      </c>
      <c r="D139" s="212" t="s">
        <v>141</v>
      </c>
      <c r="E139" s="213" t="s">
        <v>167</v>
      </c>
      <c r="F139" s="214" t="s">
        <v>168</v>
      </c>
      <c r="G139" s="215" t="s">
        <v>144</v>
      </c>
      <c r="H139" s="216">
        <v>268</v>
      </c>
      <c r="I139" s="217"/>
      <c r="J139" s="218">
        <f>ROUND(I139*H139,2)</f>
        <v>0</v>
      </c>
      <c r="K139" s="219"/>
      <c r="L139" s="43"/>
      <c r="M139" s="220" t="s">
        <v>1</v>
      </c>
      <c r="N139" s="221" t="s">
        <v>41</v>
      </c>
      <c r="O139" s="90"/>
      <c r="P139" s="222">
        <f>O139*H139</f>
        <v>0</v>
      </c>
      <c r="Q139" s="222">
        <v>8.0000000000000007E-05</v>
      </c>
      <c r="R139" s="222">
        <f>Q139*H139</f>
        <v>0.021440000000000001</v>
      </c>
      <c r="S139" s="222">
        <v>0.23000000000000001</v>
      </c>
      <c r="T139" s="223">
        <f>S139*H139</f>
        <v>61.640000000000001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24" t="s">
        <v>145</v>
      </c>
      <c r="AT139" s="224" t="s">
        <v>141</v>
      </c>
      <c r="AU139" s="224" t="s">
        <v>85</v>
      </c>
      <c r="AY139" s="16" t="s">
        <v>139</v>
      </c>
      <c r="BE139" s="225">
        <f>IF(N139="základní",J139,0)</f>
        <v>0</v>
      </c>
      <c r="BF139" s="225">
        <f>IF(N139="snížená",J139,0)</f>
        <v>0</v>
      </c>
      <c r="BG139" s="225">
        <f>IF(N139="zákl. přenesená",J139,0)</f>
        <v>0</v>
      </c>
      <c r="BH139" s="225">
        <f>IF(N139="sníž. přenesená",J139,0)</f>
        <v>0</v>
      </c>
      <c r="BI139" s="225">
        <f>IF(N139="nulová",J139,0)</f>
        <v>0</v>
      </c>
      <c r="BJ139" s="16" t="s">
        <v>81</v>
      </c>
      <c r="BK139" s="225">
        <f>ROUND(I139*H139,2)</f>
        <v>0</v>
      </c>
      <c r="BL139" s="16" t="s">
        <v>145</v>
      </c>
      <c r="BM139" s="224" t="s">
        <v>169</v>
      </c>
    </row>
    <row r="140" s="13" customFormat="1">
      <c r="A140" s="13"/>
      <c r="B140" s="226"/>
      <c r="C140" s="227"/>
      <c r="D140" s="228" t="s">
        <v>147</v>
      </c>
      <c r="E140" s="229" t="s">
        <v>1</v>
      </c>
      <c r="F140" s="230" t="s">
        <v>170</v>
      </c>
      <c r="G140" s="227"/>
      <c r="H140" s="231">
        <v>50</v>
      </c>
      <c r="I140" s="232"/>
      <c r="J140" s="227"/>
      <c r="K140" s="227"/>
      <c r="L140" s="233"/>
      <c r="M140" s="234"/>
      <c r="N140" s="235"/>
      <c r="O140" s="235"/>
      <c r="P140" s="235"/>
      <c r="Q140" s="235"/>
      <c r="R140" s="235"/>
      <c r="S140" s="235"/>
      <c r="T140" s="236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7" t="s">
        <v>147</v>
      </c>
      <c r="AU140" s="237" t="s">
        <v>85</v>
      </c>
      <c r="AV140" s="13" t="s">
        <v>85</v>
      </c>
      <c r="AW140" s="13" t="s">
        <v>32</v>
      </c>
      <c r="AX140" s="13" t="s">
        <v>76</v>
      </c>
      <c r="AY140" s="237" t="s">
        <v>139</v>
      </c>
    </row>
    <row r="141" s="13" customFormat="1">
      <c r="A141" s="13"/>
      <c r="B141" s="226"/>
      <c r="C141" s="227"/>
      <c r="D141" s="228" t="s">
        <v>147</v>
      </c>
      <c r="E141" s="229" t="s">
        <v>1</v>
      </c>
      <c r="F141" s="230" t="s">
        <v>171</v>
      </c>
      <c r="G141" s="227"/>
      <c r="H141" s="231">
        <v>150</v>
      </c>
      <c r="I141" s="232"/>
      <c r="J141" s="227"/>
      <c r="K141" s="227"/>
      <c r="L141" s="233"/>
      <c r="M141" s="234"/>
      <c r="N141" s="235"/>
      <c r="O141" s="235"/>
      <c r="P141" s="235"/>
      <c r="Q141" s="235"/>
      <c r="R141" s="235"/>
      <c r="S141" s="235"/>
      <c r="T141" s="236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7" t="s">
        <v>147</v>
      </c>
      <c r="AU141" s="237" t="s">
        <v>85</v>
      </c>
      <c r="AV141" s="13" t="s">
        <v>85</v>
      </c>
      <c r="AW141" s="13" t="s">
        <v>32</v>
      </c>
      <c r="AX141" s="13" t="s">
        <v>76</v>
      </c>
      <c r="AY141" s="237" t="s">
        <v>139</v>
      </c>
    </row>
    <row r="142" s="13" customFormat="1">
      <c r="A142" s="13"/>
      <c r="B142" s="226"/>
      <c r="C142" s="227"/>
      <c r="D142" s="228" t="s">
        <v>147</v>
      </c>
      <c r="E142" s="229" t="s">
        <v>1</v>
      </c>
      <c r="F142" s="230" t="s">
        <v>172</v>
      </c>
      <c r="G142" s="227"/>
      <c r="H142" s="231">
        <v>50</v>
      </c>
      <c r="I142" s="232"/>
      <c r="J142" s="227"/>
      <c r="K142" s="227"/>
      <c r="L142" s="233"/>
      <c r="M142" s="234"/>
      <c r="N142" s="235"/>
      <c r="O142" s="235"/>
      <c r="P142" s="235"/>
      <c r="Q142" s="235"/>
      <c r="R142" s="235"/>
      <c r="S142" s="235"/>
      <c r="T142" s="236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7" t="s">
        <v>147</v>
      </c>
      <c r="AU142" s="237" t="s">
        <v>85</v>
      </c>
      <c r="AV142" s="13" t="s">
        <v>85</v>
      </c>
      <c r="AW142" s="13" t="s">
        <v>32</v>
      </c>
      <c r="AX142" s="13" t="s">
        <v>76</v>
      </c>
      <c r="AY142" s="237" t="s">
        <v>139</v>
      </c>
    </row>
    <row r="143" s="13" customFormat="1">
      <c r="A143" s="13"/>
      <c r="B143" s="226"/>
      <c r="C143" s="227"/>
      <c r="D143" s="228" t="s">
        <v>147</v>
      </c>
      <c r="E143" s="229" t="s">
        <v>1</v>
      </c>
      <c r="F143" s="230" t="s">
        <v>173</v>
      </c>
      <c r="G143" s="227"/>
      <c r="H143" s="231">
        <v>18</v>
      </c>
      <c r="I143" s="232"/>
      <c r="J143" s="227"/>
      <c r="K143" s="227"/>
      <c r="L143" s="233"/>
      <c r="M143" s="234"/>
      <c r="N143" s="235"/>
      <c r="O143" s="235"/>
      <c r="P143" s="235"/>
      <c r="Q143" s="235"/>
      <c r="R143" s="235"/>
      <c r="S143" s="235"/>
      <c r="T143" s="236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7" t="s">
        <v>147</v>
      </c>
      <c r="AU143" s="237" t="s">
        <v>85</v>
      </c>
      <c r="AV143" s="13" t="s">
        <v>85</v>
      </c>
      <c r="AW143" s="13" t="s">
        <v>32</v>
      </c>
      <c r="AX143" s="13" t="s">
        <v>76</v>
      </c>
      <c r="AY143" s="237" t="s">
        <v>139</v>
      </c>
    </row>
    <row r="144" s="14" customFormat="1">
      <c r="A144" s="14"/>
      <c r="B144" s="238"/>
      <c r="C144" s="239"/>
      <c r="D144" s="228" t="s">
        <v>147</v>
      </c>
      <c r="E144" s="240" t="s">
        <v>1</v>
      </c>
      <c r="F144" s="241" t="s">
        <v>174</v>
      </c>
      <c r="G144" s="239"/>
      <c r="H144" s="242">
        <v>268</v>
      </c>
      <c r="I144" s="243"/>
      <c r="J144" s="239"/>
      <c r="K144" s="239"/>
      <c r="L144" s="244"/>
      <c r="M144" s="245"/>
      <c r="N144" s="246"/>
      <c r="O144" s="246"/>
      <c r="P144" s="246"/>
      <c r="Q144" s="246"/>
      <c r="R144" s="246"/>
      <c r="S144" s="246"/>
      <c r="T144" s="247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8" t="s">
        <v>147</v>
      </c>
      <c r="AU144" s="248" t="s">
        <v>85</v>
      </c>
      <c r="AV144" s="14" t="s">
        <v>145</v>
      </c>
      <c r="AW144" s="14" t="s">
        <v>32</v>
      </c>
      <c r="AX144" s="14" t="s">
        <v>81</v>
      </c>
      <c r="AY144" s="248" t="s">
        <v>139</v>
      </c>
    </row>
    <row r="145" s="2" customFormat="1" ht="24.15" customHeight="1">
      <c r="A145" s="37"/>
      <c r="B145" s="38"/>
      <c r="C145" s="212" t="s">
        <v>175</v>
      </c>
      <c r="D145" s="212" t="s">
        <v>141</v>
      </c>
      <c r="E145" s="213" t="s">
        <v>176</v>
      </c>
      <c r="F145" s="214" t="s">
        <v>177</v>
      </c>
      <c r="G145" s="215" t="s">
        <v>144</v>
      </c>
      <c r="H145" s="216">
        <v>66</v>
      </c>
      <c r="I145" s="217"/>
      <c r="J145" s="218">
        <f>ROUND(I145*H145,2)</f>
        <v>0</v>
      </c>
      <c r="K145" s="219"/>
      <c r="L145" s="43"/>
      <c r="M145" s="220" t="s">
        <v>1</v>
      </c>
      <c r="N145" s="221" t="s">
        <v>41</v>
      </c>
      <c r="O145" s="90"/>
      <c r="P145" s="222">
        <f>O145*H145</f>
        <v>0</v>
      </c>
      <c r="Q145" s="222">
        <v>0</v>
      </c>
      <c r="R145" s="222">
        <f>Q145*H145</f>
        <v>0</v>
      </c>
      <c r="S145" s="222">
        <v>0</v>
      </c>
      <c r="T145" s="223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24" t="s">
        <v>145</v>
      </c>
      <c r="AT145" s="224" t="s">
        <v>141</v>
      </c>
      <c r="AU145" s="224" t="s">
        <v>85</v>
      </c>
      <c r="AY145" s="16" t="s">
        <v>139</v>
      </c>
      <c r="BE145" s="225">
        <f>IF(N145="základní",J145,0)</f>
        <v>0</v>
      </c>
      <c r="BF145" s="225">
        <f>IF(N145="snížená",J145,0)</f>
        <v>0</v>
      </c>
      <c r="BG145" s="225">
        <f>IF(N145="zákl. přenesená",J145,0)</f>
        <v>0</v>
      </c>
      <c r="BH145" s="225">
        <f>IF(N145="sníž. přenesená",J145,0)</f>
        <v>0</v>
      </c>
      <c r="BI145" s="225">
        <f>IF(N145="nulová",J145,0)</f>
        <v>0</v>
      </c>
      <c r="BJ145" s="16" t="s">
        <v>81</v>
      </c>
      <c r="BK145" s="225">
        <f>ROUND(I145*H145,2)</f>
        <v>0</v>
      </c>
      <c r="BL145" s="16" t="s">
        <v>145</v>
      </c>
      <c r="BM145" s="224" t="s">
        <v>178</v>
      </c>
    </row>
    <row r="146" s="13" customFormat="1">
      <c r="A146" s="13"/>
      <c r="B146" s="226"/>
      <c r="C146" s="227"/>
      <c r="D146" s="228" t="s">
        <v>147</v>
      </c>
      <c r="E146" s="229" t="s">
        <v>1</v>
      </c>
      <c r="F146" s="230" t="s">
        <v>179</v>
      </c>
      <c r="G146" s="227"/>
      <c r="H146" s="231">
        <v>6</v>
      </c>
      <c r="I146" s="232"/>
      <c r="J146" s="227"/>
      <c r="K146" s="227"/>
      <c r="L146" s="233"/>
      <c r="M146" s="234"/>
      <c r="N146" s="235"/>
      <c r="O146" s="235"/>
      <c r="P146" s="235"/>
      <c r="Q146" s="235"/>
      <c r="R146" s="235"/>
      <c r="S146" s="235"/>
      <c r="T146" s="236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7" t="s">
        <v>147</v>
      </c>
      <c r="AU146" s="237" t="s">
        <v>85</v>
      </c>
      <c r="AV146" s="13" t="s">
        <v>85</v>
      </c>
      <c r="AW146" s="13" t="s">
        <v>32</v>
      </c>
      <c r="AX146" s="13" t="s">
        <v>76</v>
      </c>
      <c r="AY146" s="237" t="s">
        <v>139</v>
      </c>
    </row>
    <row r="147" s="13" customFormat="1">
      <c r="A147" s="13"/>
      <c r="B147" s="226"/>
      <c r="C147" s="227"/>
      <c r="D147" s="228" t="s">
        <v>147</v>
      </c>
      <c r="E147" s="229" t="s">
        <v>1</v>
      </c>
      <c r="F147" s="230" t="s">
        <v>180</v>
      </c>
      <c r="G147" s="227"/>
      <c r="H147" s="231">
        <v>60</v>
      </c>
      <c r="I147" s="232"/>
      <c r="J147" s="227"/>
      <c r="K147" s="227"/>
      <c r="L147" s="233"/>
      <c r="M147" s="234"/>
      <c r="N147" s="235"/>
      <c r="O147" s="235"/>
      <c r="P147" s="235"/>
      <c r="Q147" s="235"/>
      <c r="R147" s="235"/>
      <c r="S147" s="235"/>
      <c r="T147" s="236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7" t="s">
        <v>147</v>
      </c>
      <c r="AU147" s="237" t="s">
        <v>85</v>
      </c>
      <c r="AV147" s="13" t="s">
        <v>85</v>
      </c>
      <c r="AW147" s="13" t="s">
        <v>32</v>
      </c>
      <c r="AX147" s="13" t="s">
        <v>76</v>
      </c>
      <c r="AY147" s="237" t="s">
        <v>139</v>
      </c>
    </row>
    <row r="148" s="14" customFormat="1">
      <c r="A148" s="14"/>
      <c r="B148" s="238"/>
      <c r="C148" s="239"/>
      <c r="D148" s="228" t="s">
        <v>147</v>
      </c>
      <c r="E148" s="240" t="s">
        <v>83</v>
      </c>
      <c r="F148" s="241" t="s">
        <v>174</v>
      </c>
      <c r="G148" s="239"/>
      <c r="H148" s="242">
        <v>66</v>
      </c>
      <c r="I148" s="243"/>
      <c r="J148" s="239"/>
      <c r="K148" s="239"/>
      <c r="L148" s="244"/>
      <c r="M148" s="245"/>
      <c r="N148" s="246"/>
      <c r="O148" s="246"/>
      <c r="P148" s="246"/>
      <c r="Q148" s="246"/>
      <c r="R148" s="246"/>
      <c r="S148" s="246"/>
      <c r="T148" s="247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48" t="s">
        <v>147</v>
      </c>
      <c r="AU148" s="248" t="s">
        <v>85</v>
      </c>
      <c r="AV148" s="14" t="s">
        <v>145</v>
      </c>
      <c r="AW148" s="14" t="s">
        <v>32</v>
      </c>
      <c r="AX148" s="14" t="s">
        <v>81</v>
      </c>
      <c r="AY148" s="248" t="s">
        <v>139</v>
      </c>
    </row>
    <row r="149" s="2" customFormat="1" ht="24.15" customHeight="1">
      <c r="A149" s="37"/>
      <c r="B149" s="38"/>
      <c r="C149" s="212" t="s">
        <v>181</v>
      </c>
      <c r="D149" s="212" t="s">
        <v>141</v>
      </c>
      <c r="E149" s="213" t="s">
        <v>182</v>
      </c>
      <c r="F149" s="214" t="s">
        <v>183</v>
      </c>
      <c r="G149" s="215" t="s">
        <v>184</v>
      </c>
      <c r="H149" s="216">
        <v>304.39999999999998</v>
      </c>
      <c r="I149" s="217"/>
      <c r="J149" s="218">
        <f>ROUND(I149*H149,2)</f>
        <v>0</v>
      </c>
      <c r="K149" s="219"/>
      <c r="L149" s="43"/>
      <c r="M149" s="220" t="s">
        <v>1</v>
      </c>
      <c r="N149" s="221" t="s">
        <v>41</v>
      </c>
      <c r="O149" s="90"/>
      <c r="P149" s="222">
        <f>O149*H149</f>
        <v>0</v>
      </c>
      <c r="Q149" s="222">
        <v>0</v>
      </c>
      <c r="R149" s="222">
        <f>Q149*H149</f>
        <v>0</v>
      </c>
      <c r="S149" s="222">
        <v>0</v>
      </c>
      <c r="T149" s="223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24" t="s">
        <v>145</v>
      </c>
      <c r="AT149" s="224" t="s">
        <v>141</v>
      </c>
      <c r="AU149" s="224" t="s">
        <v>85</v>
      </c>
      <c r="AY149" s="16" t="s">
        <v>139</v>
      </c>
      <c r="BE149" s="225">
        <f>IF(N149="základní",J149,0)</f>
        <v>0</v>
      </c>
      <c r="BF149" s="225">
        <f>IF(N149="snížená",J149,0)</f>
        <v>0</v>
      </c>
      <c r="BG149" s="225">
        <f>IF(N149="zákl. přenesená",J149,0)</f>
        <v>0</v>
      </c>
      <c r="BH149" s="225">
        <f>IF(N149="sníž. přenesená",J149,0)</f>
        <v>0</v>
      </c>
      <c r="BI149" s="225">
        <f>IF(N149="nulová",J149,0)</f>
        <v>0</v>
      </c>
      <c r="BJ149" s="16" t="s">
        <v>81</v>
      </c>
      <c r="BK149" s="225">
        <f>ROUND(I149*H149,2)</f>
        <v>0</v>
      </c>
      <c r="BL149" s="16" t="s">
        <v>145</v>
      </c>
      <c r="BM149" s="224" t="s">
        <v>185</v>
      </c>
    </row>
    <row r="150" s="13" customFormat="1">
      <c r="A150" s="13"/>
      <c r="B150" s="226"/>
      <c r="C150" s="227"/>
      <c r="D150" s="228" t="s">
        <v>147</v>
      </c>
      <c r="E150" s="229" t="s">
        <v>1</v>
      </c>
      <c r="F150" s="230" t="s">
        <v>186</v>
      </c>
      <c r="G150" s="227"/>
      <c r="H150" s="231">
        <v>60</v>
      </c>
      <c r="I150" s="232"/>
      <c r="J150" s="227"/>
      <c r="K150" s="227"/>
      <c r="L150" s="233"/>
      <c r="M150" s="234"/>
      <c r="N150" s="235"/>
      <c r="O150" s="235"/>
      <c r="P150" s="235"/>
      <c r="Q150" s="235"/>
      <c r="R150" s="235"/>
      <c r="S150" s="235"/>
      <c r="T150" s="236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7" t="s">
        <v>147</v>
      </c>
      <c r="AU150" s="237" t="s">
        <v>85</v>
      </c>
      <c r="AV150" s="13" t="s">
        <v>85</v>
      </c>
      <c r="AW150" s="13" t="s">
        <v>32</v>
      </c>
      <c r="AX150" s="13" t="s">
        <v>76</v>
      </c>
      <c r="AY150" s="237" t="s">
        <v>139</v>
      </c>
    </row>
    <row r="151" s="13" customFormat="1">
      <c r="A151" s="13"/>
      <c r="B151" s="226"/>
      <c r="C151" s="227"/>
      <c r="D151" s="228" t="s">
        <v>147</v>
      </c>
      <c r="E151" s="229" t="s">
        <v>1</v>
      </c>
      <c r="F151" s="230" t="s">
        <v>187</v>
      </c>
      <c r="G151" s="227"/>
      <c r="H151" s="231">
        <v>157.5</v>
      </c>
      <c r="I151" s="232"/>
      <c r="J151" s="227"/>
      <c r="K151" s="227"/>
      <c r="L151" s="233"/>
      <c r="M151" s="234"/>
      <c r="N151" s="235"/>
      <c r="O151" s="235"/>
      <c r="P151" s="235"/>
      <c r="Q151" s="235"/>
      <c r="R151" s="235"/>
      <c r="S151" s="235"/>
      <c r="T151" s="236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7" t="s">
        <v>147</v>
      </c>
      <c r="AU151" s="237" t="s">
        <v>85</v>
      </c>
      <c r="AV151" s="13" t="s">
        <v>85</v>
      </c>
      <c r="AW151" s="13" t="s">
        <v>32</v>
      </c>
      <c r="AX151" s="13" t="s">
        <v>76</v>
      </c>
      <c r="AY151" s="237" t="s">
        <v>139</v>
      </c>
    </row>
    <row r="152" s="13" customFormat="1">
      <c r="A152" s="13"/>
      <c r="B152" s="226"/>
      <c r="C152" s="227"/>
      <c r="D152" s="228" t="s">
        <v>147</v>
      </c>
      <c r="E152" s="229" t="s">
        <v>1</v>
      </c>
      <c r="F152" s="230" t="s">
        <v>188</v>
      </c>
      <c r="G152" s="227"/>
      <c r="H152" s="231">
        <v>4.8600000000000003</v>
      </c>
      <c r="I152" s="232"/>
      <c r="J152" s="227"/>
      <c r="K152" s="227"/>
      <c r="L152" s="233"/>
      <c r="M152" s="234"/>
      <c r="N152" s="235"/>
      <c r="O152" s="235"/>
      <c r="P152" s="235"/>
      <c r="Q152" s="235"/>
      <c r="R152" s="235"/>
      <c r="S152" s="235"/>
      <c r="T152" s="236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7" t="s">
        <v>147</v>
      </c>
      <c r="AU152" s="237" t="s">
        <v>85</v>
      </c>
      <c r="AV152" s="13" t="s">
        <v>85</v>
      </c>
      <c r="AW152" s="13" t="s">
        <v>32</v>
      </c>
      <c r="AX152" s="13" t="s">
        <v>76</v>
      </c>
      <c r="AY152" s="237" t="s">
        <v>139</v>
      </c>
    </row>
    <row r="153" s="13" customFormat="1">
      <c r="A153" s="13"/>
      <c r="B153" s="226"/>
      <c r="C153" s="227"/>
      <c r="D153" s="228" t="s">
        <v>147</v>
      </c>
      <c r="E153" s="229" t="s">
        <v>1</v>
      </c>
      <c r="F153" s="230" t="s">
        <v>189</v>
      </c>
      <c r="G153" s="227"/>
      <c r="H153" s="231">
        <v>71.040000000000006</v>
      </c>
      <c r="I153" s="232"/>
      <c r="J153" s="227"/>
      <c r="K153" s="227"/>
      <c r="L153" s="233"/>
      <c r="M153" s="234"/>
      <c r="N153" s="235"/>
      <c r="O153" s="235"/>
      <c r="P153" s="235"/>
      <c r="Q153" s="235"/>
      <c r="R153" s="235"/>
      <c r="S153" s="235"/>
      <c r="T153" s="236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7" t="s">
        <v>147</v>
      </c>
      <c r="AU153" s="237" t="s">
        <v>85</v>
      </c>
      <c r="AV153" s="13" t="s">
        <v>85</v>
      </c>
      <c r="AW153" s="13" t="s">
        <v>32</v>
      </c>
      <c r="AX153" s="13" t="s">
        <v>76</v>
      </c>
      <c r="AY153" s="237" t="s">
        <v>139</v>
      </c>
    </row>
    <row r="154" s="13" customFormat="1">
      <c r="A154" s="13"/>
      <c r="B154" s="226"/>
      <c r="C154" s="227"/>
      <c r="D154" s="228" t="s">
        <v>147</v>
      </c>
      <c r="E154" s="229" t="s">
        <v>1</v>
      </c>
      <c r="F154" s="230" t="s">
        <v>190</v>
      </c>
      <c r="G154" s="227"/>
      <c r="H154" s="231">
        <v>11</v>
      </c>
      <c r="I154" s="232"/>
      <c r="J154" s="227"/>
      <c r="K154" s="227"/>
      <c r="L154" s="233"/>
      <c r="M154" s="234"/>
      <c r="N154" s="235"/>
      <c r="O154" s="235"/>
      <c r="P154" s="235"/>
      <c r="Q154" s="235"/>
      <c r="R154" s="235"/>
      <c r="S154" s="235"/>
      <c r="T154" s="236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7" t="s">
        <v>147</v>
      </c>
      <c r="AU154" s="237" t="s">
        <v>85</v>
      </c>
      <c r="AV154" s="13" t="s">
        <v>85</v>
      </c>
      <c r="AW154" s="13" t="s">
        <v>32</v>
      </c>
      <c r="AX154" s="13" t="s">
        <v>76</v>
      </c>
      <c r="AY154" s="237" t="s">
        <v>139</v>
      </c>
    </row>
    <row r="155" s="14" customFormat="1">
      <c r="A155" s="14"/>
      <c r="B155" s="238"/>
      <c r="C155" s="239"/>
      <c r="D155" s="228" t="s">
        <v>147</v>
      </c>
      <c r="E155" s="240" t="s">
        <v>86</v>
      </c>
      <c r="F155" s="241" t="s">
        <v>174</v>
      </c>
      <c r="G155" s="239"/>
      <c r="H155" s="242">
        <v>304.39999999999998</v>
      </c>
      <c r="I155" s="243"/>
      <c r="J155" s="239"/>
      <c r="K155" s="239"/>
      <c r="L155" s="244"/>
      <c r="M155" s="245"/>
      <c r="N155" s="246"/>
      <c r="O155" s="246"/>
      <c r="P155" s="246"/>
      <c r="Q155" s="246"/>
      <c r="R155" s="246"/>
      <c r="S155" s="246"/>
      <c r="T155" s="247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48" t="s">
        <v>147</v>
      </c>
      <c r="AU155" s="248" t="s">
        <v>85</v>
      </c>
      <c r="AV155" s="14" t="s">
        <v>145</v>
      </c>
      <c r="AW155" s="14" t="s">
        <v>32</v>
      </c>
      <c r="AX155" s="14" t="s">
        <v>81</v>
      </c>
      <c r="AY155" s="248" t="s">
        <v>139</v>
      </c>
    </row>
    <row r="156" s="2" customFormat="1" ht="24.15" customHeight="1">
      <c r="A156" s="37"/>
      <c r="B156" s="38"/>
      <c r="C156" s="212" t="s">
        <v>191</v>
      </c>
      <c r="D156" s="212" t="s">
        <v>141</v>
      </c>
      <c r="E156" s="213" t="s">
        <v>192</v>
      </c>
      <c r="F156" s="214" t="s">
        <v>193</v>
      </c>
      <c r="G156" s="215" t="s">
        <v>184</v>
      </c>
      <c r="H156" s="216">
        <v>80.5</v>
      </c>
      <c r="I156" s="217"/>
      <c r="J156" s="218">
        <f>ROUND(I156*H156,2)</f>
        <v>0</v>
      </c>
      <c r="K156" s="219"/>
      <c r="L156" s="43"/>
      <c r="M156" s="220" t="s">
        <v>1</v>
      </c>
      <c r="N156" s="221" t="s">
        <v>41</v>
      </c>
      <c r="O156" s="90"/>
      <c r="P156" s="222">
        <f>O156*H156</f>
        <v>0</v>
      </c>
      <c r="Q156" s="222">
        <v>0</v>
      </c>
      <c r="R156" s="222">
        <f>Q156*H156</f>
        <v>0</v>
      </c>
      <c r="S156" s="222">
        <v>0</v>
      </c>
      <c r="T156" s="223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24" t="s">
        <v>145</v>
      </c>
      <c r="AT156" s="224" t="s">
        <v>141</v>
      </c>
      <c r="AU156" s="224" t="s">
        <v>85</v>
      </c>
      <c r="AY156" s="16" t="s">
        <v>139</v>
      </c>
      <c r="BE156" s="225">
        <f>IF(N156="základní",J156,0)</f>
        <v>0</v>
      </c>
      <c r="BF156" s="225">
        <f>IF(N156="snížená",J156,0)</f>
        <v>0</v>
      </c>
      <c r="BG156" s="225">
        <f>IF(N156="zákl. přenesená",J156,0)</f>
        <v>0</v>
      </c>
      <c r="BH156" s="225">
        <f>IF(N156="sníž. přenesená",J156,0)</f>
        <v>0</v>
      </c>
      <c r="BI156" s="225">
        <f>IF(N156="nulová",J156,0)</f>
        <v>0</v>
      </c>
      <c r="BJ156" s="16" t="s">
        <v>81</v>
      </c>
      <c r="BK156" s="225">
        <f>ROUND(I156*H156,2)</f>
        <v>0</v>
      </c>
      <c r="BL156" s="16" t="s">
        <v>145</v>
      </c>
      <c r="BM156" s="224" t="s">
        <v>194</v>
      </c>
    </row>
    <row r="157" s="13" customFormat="1">
      <c r="A157" s="13"/>
      <c r="B157" s="226"/>
      <c r="C157" s="227"/>
      <c r="D157" s="228" t="s">
        <v>147</v>
      </c>
      <c r="E157" s="229" t="s">
        <v>89</v>
      </c>
      <c r="F157" s="230" t="s">
        <v>195</v>
      </c>
      <c r="G157" s="227"/>
      <c r="H157" s="231">
        <v>80.5</v>
      </c>
      <c r="I157" s="232"/>
      <c r="J157" s="227"/>
      <c r="K157" s="227"/>
      <c r="L157" s="233"/>
      <c r="M157" s="234"/>
      <c r="N157" s="235"/>
      <c r="O157" s="235"/>
      <c r="P157" s="235"/>
      <c r="Q157" s="235"/>
      <c r="R157" s="235"/>
      <c r="S157" s="235"/>
      <c r="T157" s="236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7" t="s">
        <v>147</v>
      </c>
      <c r="AU157" s="237" t="s">
        <v>85</v>
      </c>
      <c r="AV157" s="13" t="s">
        <v>85</v>
      </c>
      <c r="AW157" s="13" t="s">
        <v>32</v>
      </c>
      <c r="AX157" s="13" t="s">
        <v>81</v>
      </c>
      <c r="AY157" s="237" t="s">
        <v>139</v>
      </c>
    </row>
    <row r="158" s="2" customFormat="1" ht="14.4" customHeight="1">
      <c r="A158" s="37"/>
      <c r="B158" s="38"/>
      <c r="C158" s="212" t="s">
        <v>196</v>
      </c>
      <c r="D158" s="212" t="s">
        <v>141</v>
      </c>
      <c r="E158" s="213" t="s">
        <v>197</v>
      </c>
      <c r="F158" s="214" t="s">
        <v>198</v>
      </c>
      <c r="G158" s="215" t="s">
        <v>144</v>
      </c>
      <c r="H158" s="216">
        <v>91.5</v>
      </c>
      <c r="I158" s="217"/>
      <c r="J158" s="218">
        <f>ROUND(I158*H158,2)</f>
        <v>0</v>
      </c>
      <c r="K158" s="219"/>
      <c r="L158" s="43"/>
      <c r="M158" s="220" t="s">
        <v>1</v>
      </c>
      <c r="N158" s="221" t="s">
        <v>41</v>
      </c>
      <c r="O158" s="90"/>
      <c r="P158" s="222">
        <f>O158*H158</f>
        <v>0</v>
      </c>
      <c r="Q158" s="222">
        <v>0.00084000000000000003</v>
      </c>
      <c r="R158" s="222">
        <f>Q158*H158</f>
        <v>0.076859999999999998</v>
      </c>
      <c r="S158" s="222">
        <v>0</v>
      </c>
      <c r="T158" s="223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24" t="s">
        <v>145</v>
      </c>
      <c r="AT158" s="224" t="s">
        <v>141</v>
      </c>
      <c r="AU158" s="224" t="s">
        <v>85</v>
      </c>
      <c r="AY158" s="16" t="s">
        <v>139</v>
      </c>
      <c r="BE158" s="225">
        <f>IF(N158="základní",J158,0)</f>
        <v>0</v>
      </c>
      <c r="BF158" s="225">
        <f>IF(N158="snížená",J158,0)</f>
        <v>0</v>
      </c>
      <c r="BG158" s="225">
        <f>IF(N158="zákl. přenesená",J158,0)</f>
        <v>0</v>
      </c>
      <c r="BH158" s="225">
        <f>IF(N158="sníž. přenesená",J158,0)</f>
        <v>0</v>
      </c>
      <c r="BI158" s="225">
        <f>IF(N158="nulová",J158,0)</f>
        <v>0</v>
      </c>
      <c r="BJ158" s="16" t="s">
        <v>81</v>
      </c>
      <c r="BK158" s="225">
        <f>ROUND(I158*H158,2)</f>
        <v>0</v>
      </c>
      <c r="BL158" s="16" t="s">
        <v>145</v>
      </c>
      <c r="BM158" s="224" t="s">
        <v>199</v>
      </c>
    </row>
    <row r="159" s="13" customFormat="1">
      <c r="A159" s="13"/>
      <c r="B159" s="226"/>
      <c r="C159" s="227"/>
      <c r="D159" s="228" t="s">
        <v>147</v>
      </c>
      <c r="E159" s="229" t="s">
        <v>1</v>
      </c>
      <c r="F159" s="230" t="s">
        <v>200</v>
      </c>
      <c r="G159" s="227"/>
      <c r="H159" s="231">
        <v>91.5</v>
      </c>
      <c r="I159" s="232"/>
      <c r="J159" s="227"/>
      <c r="K159" s="227"/>
      <c r="L159" s="233"/>
      <c r="M159" s="234"/>
      <c r="N159" s="235"/>
      <c r="O159" s="235"/>
      <c r="P159" s="235"/>
      <c r="Q159" s="235"/>
      <c r="R159" s="235"/>
      <c r="S159" s="235"/>
      <c r="T159" s="236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7" t="s">
        <v>147</v>
      </c>
      <c r="AU159" s="237" t="s">
        <v>85</v>
      </c>
      <c r="AV159" s="13" t="s">
        <v>85</v>
      </c>
      <c r="AW159" s="13" t="s">
        <v>32</v>
      </c>
      <c r="AX159" s="13" t="s">
        <v>81</v>
      </c>
      <c r="AY159" s="237" t="s">
        <v>139</v>
      </c>
    </row>
    <row r="160" s="2" customFormat="1" ht="24.15" customHeight="1">
      <c r="A160" s="37"/>
      <c r="B160" s="38"/>
      <c r="C160" s="212" t="s">
        <v>201</v>
      </c>
      <c r="D160" s="212" t="s">
        <v>141</v>
      </c>
      <c r="E160" s="213" t="s">
        <v>202</v>
      </c>
      <c r="F160" s="214" t="s">
        <v>203</v>
      </c>
      <c r="G160" s="215" t="s">
        <v>144</v>
      </c>
      <c r="H160" s="216">
        <v>91.5</v>
      </c>
      <c r="I160" s="217"/>
      <c r="J160" s="218">
        <f>ROUND(I160*H160,2)</f>
        <v>0</v>
      </c>
      <c r="K160" s="219"/>
      <c r="L160" s="43"/>
      <c r="M160" s="220" t="s">
        <v>1</v>
      </c>
      <c r="N160" s="221" t="s">
        <v>41</v>
      </c>
      <c r="O160" s="90"/>
      <c r="P160" s="222">
        <f>O160*H160</f>
        <v>0</v>
      </c>
      <c r="Q160" s="222">
        <v>0</v>
      </c>
      <c r="R160" s="222">
        <f>Q160*H160</f>
        <v>0</v>
      </c>
      <c r="S160" s="222">
        <v>0</v>
      </c>
      <c r="T160" s="223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24" t="s">
        <v>145</v>
      </c>
      <c r="AT160" s="224" t="s">
        <v>141</v>
      </c>
      <c r="AU160" s="224" t="s">
        <v>85</v>
      </c>
      <c r="AY160" s="16" t="s">
        <v>139</v>
      </c>
      <c r="BE160" s="225">
        <f>IF(N160="základní",J160,0)</f>
        <v>0</v>
      </c>
      <c r="BF160" s="225">
        <f>IF(N160="snížená",J160,0)</f>
        <v>0</v>
      </c>
      <c r="BG160" s="225">
        <f>IF(N160="zákl. přenesená",J160,0)</f>
        <v>0</v>
      </c>
      <c r="BH160" s="225">
        <f>IF(N160="sníž. přenesená",J160,0)</f>
        <v>0</v>
      </c>
      <c r="BI160" s="225">
        <f>IF(N160="nulová",J160,0)</f>
        <v>0</v>
      </c>
      <c r="BJ160" s="16" t="s">
        <v>81</v>
      </c>
      <c r="BK160" s="225">
        <f>ROUND(I160*H160,2)</f>
        <v>0</v>
      </c>
      <c r="BL160" s="16" t="s">
        <v>145</v>
      </c>
      <c r="BM160" s="224" t="s">
        <v>204</v>
      </c>
    </row>
    <row r="161" s="2" customFormat="1" ht="24.15" customHeight="1">
      <c r="A161" s="37"/>
      <c r="B161" s="38"/>
      <c r="C161" s="212" t="s">
        <v>205</v>
      </c>
      <c r="D161" s="212" t="s">
        <v>141</v>
      </c>
      <c r="E161" s="213" t="s">
        <v>206</v>
      </c>
      <c r="F161" s="214" t="s">
        <v>207</v>
      </c>
      <c r="G161" s="215" t="s">
        <v>155</v>
      </c>
      <c r="H161" s="216">
        <v>6</v>
      </c>
      <c r="I161" s="217"/>
      <c r="J161" s="218">
        <f>ROUND(I161*H161,2)</f>
        <v>0</v>
      </c>
      <c r="K161" s="219"/>
      <c r="L161" s="43"/>
      <c r="M161" s="220" t="s">
        <v>1</v>
      </c>
      <c r="N161" s="221" t="s">
        <v>41</v>
      </c>
      <c r="O161" s="90"/>
      <c r="P161" s="222">
        <f>O161*H161</f>
        <v>0</v>
      </c>
      <c r="Q161" s="222">
        <v>0</v>
      </c>
      <c r="R161" s="222">
        <f>Q161*H161</f>
        <v>0</v>
      </c>
      <c r="S161" s="222">
        <v>0</v>
      </c>
      <c r="T161" s="223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24" t="s">
        <v>145</v>
      </c>
      <c r="AT161" s="224" t="s">
        <v>141</v>
      </c>
      <c r="AU161" s="224" t="s">
        <v>85</v>
      </c>
      <c r="AY161" s="16" t="s">
        <v>139</v>
      </c>
      <c r="BE161" s="225">
        <f>IF(N161="základní",J161,0)</f>
        <v>0</v>
      </c>
      <c r="BF161" s="225">
        <f>IF(N161="snížená",J161,0)</f>
        <v>0</v>
      </c>
      <c r="BG161" s="225">
        <f>IF(N161="zákl. přenesená",J161,0)</f>
        <v>0</v>
      </c>
      <c r="BH161" s="225">
        <f>IF(N161="sníž. přenesená",J161,0)</f>
        <v>0</v>
      </c>
      <c r="BI161" s="225">
        <f>IF(N161="nulová",J161,0)</f>
        <v>0</v>
      </c>
      <c r="BJ161" s="16" t="s">
        <v>81</v>
      </c>
      <c r="BK161" s="225">
        <f>ROUND(I161*H161,2)</f>
        <v>0</v>
      </c>
      <c r="BL161" s="16" t="s">
        <v>145</v>
      </c>
      <c r="BM161" s="224" t="s">
        <v>208</v>
      </c>
    </row>
    <row r="162" s="13" customFormat="1">
      <c r="A162" s="13"/>
      <c r="B162" s="226"/>
      <c r="C162" s="227"/>
      <c r="D162" s="228" t="s">
        <v>147</v>
      </c>
      <c r="E162" s="229" t="s">
        <v>1</v>
      </c>
      <c r="F162" s="230" t="s">
        <v>157</v>
      </c>
      <c r="G162" s="227"/>
      <c r="H162" s="231">
        <v>6</v>
      </c>
      <c r="I162" s="232"/>
      <c r="J162" s="227"/>
      <c r="K162" s="227"/>
      <c r="L162" s="233"/>
      <c r="M162" s="234"/>
      <c r="N162" s="235"/>
      <c r="O162" s="235"/>
      <c r="P162" s="235"/>
      <c r="Q162" s="235"/>
      <c r="R162" s="235"/>
      <c r="S162" s="235"/>
      <c r="T162" s="236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7" t="s">
        <v>147</v>
      </c>
      <c r="AU162" s="237" t="s">
        <v>85</v>
      </c>
      <c r="AV162" s="13" t="s">
        <v>85</v>
      </c>
      <c r="AW162" s="13" t="s">
        <v>32</v>
      </c>
      <c r="AX162" s="13" t="s">
        <v>81</v>
      </c>
      <c r="AY162" s="237" t="s">
        <v>139</v>
      </c>
    </row>
    <row r="163" s="2" customFormat="1" ht="24.15" customHeight="1">
      <c r="A163" s="37"/>
      <c r="B163" s="38"/>
      <c r="C163" s="212" t="s">
        <v>209</v>
      </c>
      <c r="D163" s="212" t="s">
        <v>141</v>
      </c>
      <c r="E163" s="213" t="s">
        <v>210</v>
      </c>
      <c r="F163" s="214" t="s">
        <v>211</v>
      </c>
      <c r="G163" s="215" t="s">
        <v>155</v>
      </c>
      <c r="H163" s="216">
        <v>6</v>
      </c>
      <c r="I163" s="217"/>
      <c r="J163" s="218">
        <f>ROUND(I163*H163,2)</f>
        <v>0</v>
      </c>
      <c r="K163" s="219"/>
      <c r="L163" s="43"/>
      <c r="M163" s="220" t="s">
        <v>1</v>
      </c>
      <c r="N163" s="221" t="s">
        <v>41</v>
      </c>
      <c r="O163" s="90"/>
      <c r="P163" s="222">
        <f>O163*H163</f>
        <v>0</v>
      </c>
      <c r="Q163" s="222">
        <v>0</v>
      </c>
      <c r="R163" s="222">
        <f>Q163*H163</f>
        <v>0</v>
      </c>
      <c r="S163" s="222">
        <v>0</v>
      </c>
      <c r="T163" s="223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24" t="s">
        <v>145</v>
      </c>
      <c r="AT163" s="224" t="s">
        <v>141</v>
      </c>
      <c r="AU163" s="224" t="s">
        <v>85</v>
      </c>
      <c r="AY163" s="16" t="s">
        <v>139</v>
      </c>
      <c r="BE163" s="225">
        <f>IF(N163="základní",J163,0)</f>
        <v>0</v>
      </c>
      <c r="BF163" s="225">
        <f>IF(N163="snížená",J163,0)</f>
        <v>0</v>
      </c>
      <c r="BG163" s="225">
        <f>IF(N163="zákl. přenesená",J163,0)</f>
        <v>0</v>
      </c>
      <c r="BH163" s="225">
        <f>IF(N163="sníž. přenesená",J163,0)</f>
        <v>0</v>
      </c>
      <c r="BI163" s="225">
        <f>IF(N163="nulová",J163,0)</f>
        <v>0</v>
      </c>
      <c r="BJ163" s="16" t="s">
        <v>81</v>
      </c>
      <c r="BK163" s="225">
        <f>ROUND(I163*H163,2)</f>
        <v>0</v>
      </c>
      <c r="BL163" s="16" t="s">
        <v>145</v>
      </c>
      <c r="BM163" s="224" t="s">
        <v>212</v>
      </c>
    </row>
    <row r="164" s="13" customFormat="1">
      <c r="A164" s="13"/>
      <c r="B164" s="226"/>
      <c r="C164" s="227"/>
      <c r="D164" s="228" t="s">
        <v>147</v>
      </c>
      <c r="E164" s="229" t="s">
        <v>1</v>
      </c>
      <c r="F164" s="230" t="s">
        <v>157</v>
      </c>
      <c r="G164" s="227"/>
      <c r="H164" s="231">
        <v>6</v>
      </c>
      <c r="I164" s="232"/>
      <c r="J164" s="227"/>
      <c r="K164" s="227"/>
      <c r="L164" s="233"/>
      <c r="M164" s="234"/>
      <c r="N164" s="235"/>
      <c r="O164" s="235"/>
      <c r="P164" s="235"/>
      <c r="Q164" s="235"/>
      <c r="R164" s="235"/>
      <c r="S164" s="235"/>
      <c r="T164" s="236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7" t="s">
        <v>147</v>
      </c>
      <c r="AU164" s="237" t="s">
        <v>85</v>
      </c>
      <c r="AV164" s="13" t="s">
        <v>85</v>
      </c>
      <c r="AW164" s="13" t="s">
        <v>32</v>
      </c>
      <c r="AX164" s="13" t="s">
        <v>81</v>
      </c>
      <c r="AY164" s="237" t="s">
        <v>139</v>
      </c>
    </row>
    <row r="165" s="2" customFormat="1" ht="14.4" customHeight="1">
      <c r="A165" s="37"/>
      <c r="B165" s="38"/>
      <c r="C165" s="212" t="s">
        <v>213</v>
      </c>
      <c r="D165" s="212" t="s">
        <v>141</v>
      </c>
      <c r="E165" s="213" t="s">
        <v>214</v>
      </c>
      <c r="F165" s="214" t="s">
        <v>215</v>
      </c>
      <c r="G165" s="215" t="s">
        <v>155</v>
      </c>
      <c r="H165" s="216">
        <v>6</v>
      </c>
      <c r="I165" s="217"/>
      <c r="J165" s="218">
        <f>ROUND(I165*H165,2)</f>
        <v>0</v>
      </c>
      <c r="K165" s="219"/>
      <c r="L165" s="43"/>
      <c r="M165" s="220" t="s">
        <v>1</v>
      </c>
      <c r="N165" s="221" t="s">
        <v>41</v>
      </c>
      <c r="O165" s="90"/>
      <c r="P165" s="222">
        <f>O165*H165</f>
        <v>0</v>
      </c>
      <c r="Q165" s="222">
        <v>0</v>
      </c>
      <c r="R165" s="222">
        <f>Q165*H165</f>
        <v>0</v>
      </c>
      <c r="S165" s="222">
        <v>0</v>
      </c>
      <c r="T165" s="223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24" t="s">
        <v>145</v>
      </c>
      <c r="AT165" s="224" t="s">
        <v>141</v>
      </c>
      <c r="AU165" s="224" t="s">
        <v>85</v>
      </c>
      <c r="AY165" s="16" t="s">
        <v>139</v>
      </c>
      <c r="BE165" s="225">
        <f>IF(N165="základní",J165,0)</f>
        <v>0</v>
      </c>
      <c r="BF165" s="225">
        <f>IF(N165="snížená",J165,0)</f>
        <v>0</v>
      </c>
      <c r="BG165" s="225">
        <f>IF(N165="zákl. přenesená",J165,0)</f>
        <v>0</v>
      </c>
      <c r="BH165" s="225">
        <f>IF(N165="sníž. přenesená",J165,0)</f>
        <v>0</v>
      </c>
      <c r="BI165" s="225">
        <f>IF(N165="nulová",J165,0)</f>
        <v>0</v>
      </c>
      <c r="BJ165" s="16" t="s">
        <v>81</v>
      </c>
      <c r="BK165" s="225">
        <f>ROUND(I165*H165,2)</f>
        <v>0</v>
      </c>
      <c r="BL165" s="16" t="s">
        <v>145</v>
      </c>
      <c r="BM165" s="224" t="s">
        <v>216</v>
      </c>
    </row>
    <row r="166" s="13" customFormat="1">
      <c r="A166" s="13"/>
      <c r="B166" s="226"/>
      <c r="C166" s="227"/>
      <c r="D166" s="228" t="s">
        <v>147</v>
      </c>
      <c r="E166" s="229" t="s">
        <v>1</v>
      </c>
      <c r="F166" s="230" t="s">
        <v>157</v>
      </c>
      <c r="G166" s="227"/>
      <c r="H166" s="231">
        <v>6</v>
      </c>
      <c r="I166" s="232"/>
      <c r="J166" s="227"/>
      <c r="K166" s="227"/>
      <c r="L166" s="233"/>
      <c r="M166" s="234"/>
      <c r="N166" s="235"/>
      <c r="O166" s="235"/>
      <c r="P166" s="235"/>
      <c r="Q166" s="235"/>
      <c r="R166" s="235"/>
      <c r="S166" s="235"/>
      <c r="T166" s="236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7" t="s">
        <v>147</v>
      </c>
      <c r="AU166" s="237" t="s">
        <v>85</v>
      </c>
      <c r="AV166" s="13" t="s">
        <v>85</v>
      </c>
      <c r="AW166" s="13" t="s">
        <v>32</v>
      </c>
      <c r="AX166" s="13" t="s">
        <v>81</v>
      </c>
      <c r="AY166" s="237" t="s">
        <v>139</v>
      </c>
    </row>
    <row r="167" s="2" customFormat="1" ht="24.15" customHeight="1">
      <c r="A167" s="37"/>
      <c r="B167" s="38"/>
      <c r="C167" s="212" t="s">
        <v>8</v>
      </c>
      <c r="D167" s="212" t="s">
        <v>141</v>
      </c>
      <c r="E167" s="213" t="s">
        <v>217</v>
      </c>
      <c r="F167" s="214" t="s">
        <v>218</v>
      </c>
      <c r="G167" s="215" t="s">
        <v>184</v>
      </c>
      <c r="H167" s="216">
        <v>338.16800000000001</v>
      </c>
      <c r="I167" s="217"/>
      <c r="J167" s="218">
        <f>ROUND(I167*H167,2)</f>
        <v>0</v>
      </c>
      <c r="K167" s="219"/>
      <c r="L167" s="43"/>
      <c r="M167" s="220" t="s">
        <v>1</v>
      </c>
      <c r="N167" s="221" t="s">
        <v>41</v>
      </c>
      <c r="O167" s="90"/>
      <c r="P167" s="222">
        <f>O167*H167</f>
        <v>0</v>
      </c>
      <c r="Q167" s="222">
        <v>0</v>
      </c>
      <c r="R167" s="222">
        <f>Q167*H167</f>
        <v>0</v>
      </c>
      <c r="S167" s="222">
        <v>0</v>
      </c>
      <c r="T167" s="223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24" t="s">
        <v>145</v>
      </c>
      <c r="AT167" s="224" t="s">
        <v>141</v>
      </c>
      <c r="AU167" s="224" t="s">
        <v>85</v>
      </c>
      <c r="AY167" s="16" t="s">
        <v>139</v>
      </c>
      <c r="BE167" s="225">
        <f>IF(N167="základní",J167,0)</f>
        <v>0</v>
      </c>
      <c r="BF167" s="225">
        <f>IF(N167="snížená",J167,0)</f>
        <v>0</v>
      </c>
      <c r="BG167" s="225">
        <f>IF(N167="zákl. přenesená",J167,0)</f>
        <v>0</v>
      </c>
      <c r="BH167" s="225">
        <f>IF(N167="sníž. přenesená",J167,0)</f>
        <v>0</v>
      </c>
      <c r="BI167" s="225">
        <f>IF(N167="nulová",J167,0)</f>
        <v>0</v>
      </c>
      <c r="BJ167" s="16" t="s">
        <v>81</v>
      </c>
      <c r="BK167" s="225">
        <f>ROUND(I167*H167,2)</f>
        <v>0</v>
      </c>
      <c r="BL167" s="16" t="s">
        <v>145</v>
      </c>
      <c r="BM167" s="224" t="s">
        <v>219</v>
      </c>
    </row>
    <row r="168" s="13" customFormat="1">
      <c r="A168" s="13"/>
      <c r="B168" s="226"/>
      <c r="C168" s="227"/>
      <c r="D168" s="228" t="s">
        <v>147</v>
      </c>
      <c r="E168" s="229" t="s">
        <v>91</v>
      </c>
      <c r="F168" s="230" t="s">
        <v>220</v>
      </c>
      <c r="G168" s="227"/>
      <c r="H168" s="231">
        <v>338.16800000000001</v>
      </c>
      <c r="I168" s="232"/>
      <c r="J168" s="227"/>
      <c r="K168" s="227"/>
      <c r="L168" s="233"/>
      <c r="M168" s="234"/>
      <c r="N168" s="235"/>
      <c r="O168" s="235"/>
      <c r="P168" s="235"/>
      <c r="Q168" s="235"/>
      <c r="R168" s="235"/>
      <c r="S168" s="235"/>
      <c r="T168" s="236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7" t="s">
        <v>147</v>
      </c>
      <c r="AU168" s="237" t="s">
        <v>85</v>
      </c>
      <c r="AV168" s="13" t="s">
        <v>85</v>
      </c>
      <c r="AW168" s="13" t="s">
        <v>32</v>
      </c>
      <c r="AX168" s="13" t="s">
        <v>81</v>
      </c>
      <c r="AY168" s="237" t="s">
        <v>139</v>
      </c>
    </row>
    <row r="169" s="2" customFormat="1" ht="24.15" customHeight="1">
      <c r="A169" s="37"/>
      <c r="B169" s="38"/>
      <c r="C169" s="212" t="s">
        <v>221</v>
      </c>
      <c r="D169" s="212" t="s">
        <v>141</v>
      </c>
      <c r="E169" s="213" t="s">
        <v>222</v>
      </c>
      <c r="F169" s="214" t="s">
        <v>223</v>
      </c>
      <c r="G169" s="215" t="s">
        <v>224</v>
      </c>
      <c r="H169" s="216">
        <v>625.61099999999999</v>
      </c>
      <c r="I169" s="217"/>
      <c r="J169" s="218">
        <f>ROUND(I169*H169,2)</f>
        <v>0</v>
      </c>
      <c r="K169" s="219"/>
      <c r="L169" s="43"/>
      <c r="M169" s="220" t="s">
        <v>1</v>
      </c>
      <c r="N169" s="221" t="s">
        <v>41</v>
      </c>
      <c r="O169" s="90"/>
      <c r="P169" s="222">
        <f>O169*H169</f>
        <v>0</v>
      </c>
      <c r="Q169" s="222">
        <v>0</v>
      </c>
      <c r="R169" s="222">
        <f>Q169*H169</f>
        <v>0</v>
      </c>
      <c r="S169" s="222">
        <v>0</v>
      </c>
      <c r="T169" s="223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24" t="s">
        <v>145</v>
      </c>
      <c r="AT169" s="224" t="s">
        <v>141</v>
      </c>
      <c r="AU169" s="224" t="s">
        <v>85</v>
      </c>
      <c r="AY169" s="16" t="s">
        <v>139</v>
      </c>
      <c r="BE169" s="225">
        <f>IF(N169="základní",J169,0)</f>
        <v>0</v>
      </c>
      <c r="BF169" s="225">
        <f>IF(N169="snížená",J169,0)</f>
        <v>0</v>
      </c>
      <c r="BG169" s="225">
        <f>IF(N169="zákl. přenesená",J169,0)</f>
        <v>0</v>
      </c>
      <c r="BH169" s="225">
        <f>IF(N169="sníž. přenesená",J169,0)</f>
        <v>0</v>
      </c>
      <c r="BI169" s="225">
        <f>IF(N169="nulová",J169,0)</f>
        <v>0</v>
      </c>
      <c r="BJ169" s="16" t="s">
        <v>81</v>
      </c>
      <c r="BK169" s="225">
        <f>ROUND(I169*H169,2)</f>
        <v>0</v>
      </c>
      <c r="BL169" s="16" t="s">
        <v>145</v>
      </c>
      <c r="BM169" s="224" t="s">
        <v>225</v>
      </c>
    </row>
    <row r="170" s="13" customFormat="1">
      <c r="A170" s="13"/>
      <c r="B170" s="226"/>
      <c r="C170" s="227"/>
      <c r="D170" s="228" t="s">
        <v>147</v>
      </c>
      <c r="E170" s="229" t="s">
        <v>1</v>
      </c>
      <c r="F170" s="230" t="s">
        <v>226</v>
      </c>
      <c r="G170" s="227"/>
      <c r="H170" s="231">
        <v>625.61099999999999</v>
      </c>
      <c r="I170" s="232"/>
      <c r="J170" s="227"/>
      <c r="K170" s="227"/>
      <c r="L170" s="233"/>
      <c r="M170" s="234"/>
      <c r="N170" s="235"/>
      <c r="O170" s="235"/>
      <c r="P170" s="235"/>
      <c r="Q170" s="235"/>
      <c r="R170" s="235"/>
      <c r="S170" s="235"/>
      <c r="T170" s="236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7" t="s">
        <v>147</v>
      </c>
      <c r="AU170" s="237" t="s">
        <v>85</v>
      </c>
      <c r="AV170" s="13" t="s">
        <v>85</v>
      </c>
      <c r="AW170" s="13" t="s">
        <v>32</v>
      </c>
      <c r="AX170" s="13" t="s">
        <v>81</v>
      </c>
      <c r="AY170" s="237" t="s">
        <v>139</v>
      </c>
    </row>
    <row r="171" s="2" customFormat="1" ht="14.4" customHeight="1">
      <c r="A171" s="37"/>
      <c r="B171" s="38"/>
      <c r="C171" s="212" t="s">
        <v>227</v>
      </c>
      <c r="D171" s="212" t="s">
        <v>141</v>
      </c>
      <c r="E171" s="213" t="s">
        <v>228</v>
      </c>
      <c r="F171" s="214" t="s">
        <v>229</v>
      </c>
      <c r="G171" s="215" t="s">
        <v>184</v>
      </c>
      <c r="H171" s="216">
        <v>338.16800000000001</v>
      </c>
      <c r="I171" s="217"/>
      <c r="J171" s="218">
        <f>ROUND(I171*H171,2)</f>
        <v>0</v>
      </c>
      <c r="K171" s="219"/>
      <c r="L171" s="43"/>
      <c r="M171" s="220" t="s">
        <v>1</v>
      </c>
      <c r="N171" s="221" t="s">
        <v>41</v>
      </c>
      <c r="O171" s="90"/>
      <c r="P171" s="222">
        <f>O171*H171</f>
        <v>0</v>
      </c>
      <c r="Q171" s="222">
        <v>0</v>
      </c>
      <c r="R171" s="222">
        <f>Q171*H171</f>
        <v>0</v>
      </c>
      <c r="S171" s="222">
        <v>0</v>
      </c>
      <c r="T171" s="223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24" t="s">
        <v>145</v>
      </c>
      <c r="AT171" s="224" t="s">
        <v>141</v>
      </c>
      <c r="AU171" s="224" t="s">
        <v>85</v>
      </c>
      <c r="AY171" s="16" t="s">
        <v>139</v>
      </c>
      <c r="BE171" s="225">
        <f>IF(N171="základní",J171,0)</f>
        <v>0</v>
      </c>
      <c r="BF171" s="225">
        <f>IF(N171="snížená",J171,0)</f>
        <v>0</v>
      </c>
      <c r="BG171" s="225">
        <f>IF(N171="zákl. přenesená",J171,0)</f>
        <v>0</v>
      </c>
      <c r="BH171" s="225">
        <f>IF(N171="sníž. přenesená",J171,0)</f>
        <v>0</v>
      </c>
      <c r="BI171" s="225">
        <f>IF(N171="nulová",J171,0)</f>
        <v>0</v>
      </c>
      <c r="BJ171" s="16" t="s">
        <v>81</v>
      </c>
      <c r="BK171" s="225">
        <f>ROUND(I171*H171,2)</f>
        <v>0</v>
      </c>
      <c r="BL171" s="16" t="s">
        <v>145</v>
      </c>
      <c r="BM171" s="224" t="s">
        <v>230</v>
      </c>
    </row>
    <row r="172" s="13" customFormat="1">
      <c r="A172" s="13"/>
      <c r="B172" s="226"/>
      <c r="C172" s="227"/>
      <c r="D172" s="228" t="s">
        <v>147</v>
      </c>
      <c r="E172" s="229" t="s">
        <v>1</v>
      </c>
      <c r="F172" s="230" t="s">
        <v>91</v>
      </c>
      <c r="G172" s="227"/>
      <c r="H172" s="231">
        <v>338.16800000000001</v>
      </c>
      <c r="I172" s="232"/>
      <c r="J172" s="227"/>
      <c r="K172" s="227"/>
      <c r="L172" s="233"/>
      <c r="M172" s="234"/>
      <c r="N172" s="235"/>
      <c r="O172" s="235"/>
      <c r="P172" s="235"/>
      <c r="Q172" s="235"/>
      <c r="R172" s="235"/>
      <c r="S172" s="235"/>
      <c r="T172" s="236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7" t="s">
        <v>147</v>
      </c>
      <c r="AU172" s="237" t="s">
        <v>85</v>
      </c>
      <c r="AV172" s="13" t="s">
        <v>85</v>
      </c>
      <c r="AW172" s="13" t="s">
        <v>32</v>
      </c>
      <c r="AX172" s="13" t="s">
        <v>81</v>
      </c>
      <c r="AY172" s="237" t="s">
        <v>139</v>
      </c>
    </row>
    <row r="173" s="2" customFormat="1" ht="24.15" customHeight="1">
      <c r="A173" s="37"/>
      <c r="B173" s="38"/>
      <c r="C173" s="212" t="s">
        <v>231</v>
      </c>
      <c r="D173" s="212" t="s">
        <v>141</v>
      </c>
      <c r="E173" s="213" t="s">
        <v>232</v>
      </c>
      <c r="F173" s="214" t="s">
        <v>233</v>
      </c>
      <c r="G173" s="215" t="s">
        <v>184</v>
      </c>
      <c r="H173" s="216">
        <v>32.134999999999998</v>
      </c>
      <c r="I173" s="217"/>
      <c r="J173" s="218">
        <f>ROUND(I173*H173,2)</f>
        <v>0</v>
      </c>
      <c r="K173" s="219"/>
      <c r="L173" s="43"/>
      <c r="M173" s="220" t="s">
        <v>1</v>
      </c>
      <c r="N173" s="221" t="s">
        <v>41</v>
      </c>
      <c r="O173" s="90"/>
      <c r="P173" s="222">
        <f>O173*H173</f>
        <v>0</v>
      </c>
      <c r="Q173" s="222">
        <v>0</v>
      </c>
      <c r="R173" s="222">
        <f>Q173*H173</f>
        <v>0</v>
      </c>
      <c r="S173" s="222">
        <v>0</v>
      </c>
      <c r="T173" s="223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24" t="s">
        <v>145</v>
      </c>
      <c r="AT173" s="224" t="s">
        <v>141</v>
      </c>
      <c r="AU173" s="224" t="s">
        <v>85</v>
      </c>
      <c r="AY173" s="16" t="s">
        <v>139</v>
      </c>
      <c r="BE173" s="225">
        <f>IF(N173="základní",J173,0)</f>
        <v>0</v>
      </c>
      <c r="BF173" s="225">
        <f>IF(N173="snížená",J173,0)</f>
        <v>0</v>
      </c>
      <c r="BG173" s="225">
        <f>IF(N173="zákl. přenesená",J173,0)</f>
        <v>0</v>
      </c>
      <c r="BH173" s="225">
        <f>IF(N173="sníž. přenesená",J173,0)</f>
        <v>0</v>
      </c>
      <c r="BI173" s="225">
        <f>IF(N173="nulová",J173,0)</f>
        <v>0</v>
      </c>
      <c r="BJ173" s="16" t="s">
        <v>81</v>
      </c>
      <c r="BK173" s="225">
        <f>ROUND(I173*H173,2)</f>
        <v>0</v>
      </c>
      <c r="BL173" s="16" t="s">
        <v>145</v>
      </c>
      <c r="BM173" s="224" t="s">
        <v>234</v>
      </c>
    </row>
    <row r="174" s="13" customFormat="1">
      <c r="A174" s="13"/>
      <c r="B174" s="226"/>
      <c r="C174" s="227"/>
      <c r="D174" s="228" t="s">
        <v>147</v>
      </c>
      <c r="E174" s="229" t="s">
        <v>93</v>
      </c>
      <c r="F174" s="230" t="s">
        <v>235</v>
      </c>
      <c r="G174" s="227"/>
      <c r="H174" s="231">
        <v>32.134999999999998</v>
      </c>
      <c r="I174" s="232"/>
      <c r="J174" s="227"/>
      <c r="K174" s="227"/>
      <c r="L174" s="233"/>
      <c r="M174" s="234"/>
      <c r="N174" s="235"/>
      <c r="O174" s="235"/>
      <c r="P174" s="235"/>
      <c r="Q174" s="235"/>
      <c r="R174" s="235"/>
      <c r="S174" s="235"/>
      <c r="T174" s="236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7" t="s">
        <v>147</v>
      </c>
      <c r="AU174" s="237" t="s">
        <v>85</v>
      </c>
      <c r="AV174" s="13" t="s">
        <v>85</v>
      </c>
      <c r="AW174" s="13" t="s">
        <v>32</v>
      </c>
      <c r="AX174" s="13" t="s">
        <v>81</v>
      </c>
      <c r="AY174" s="237" t="s">
        <v>139</v>
      </c>
    </row>
    <row r="175" s="2" customFormat="1" ht="24.15" customHeight="1">
      <c r="A175" s="37"/>
      <c r="B175" s="38"/>
      <c r="C175" s="212" t="s">
        <v>236</v>
      </c>
      <c r="D175" s="212" t="s">
        <v>141</v>
      </c>
      <c r="E175" s="213" t="s">
        <v>237</v>
      </c>
      <c r="F175" s="214" t="s">
        <v>238</v>
      </c>
      <c r="G175" s="215" t="s">
        <v>184</v>
      </c>
      <c r="H175" s="216">
        <v>14.597</v>
      </c>
      <c r="I175" s="217"/>
      <c r="J175" s="218">
        <f>ROUND(I175*H175,2)</f>
        <v>0</v>
      </c>
      <c r="K175" s="219"/>
      <c r="L175" s="43"/>
      <c r="M175" s="220" t="s">
        <v>1</v>
      </c>
      <c r="N175" s="221" t="s">
        <v>41</v>
      </c>
      <c r="O175" s="90"/>
      <c r="P175" s="222">
        <f>O175*H175</f>
        <v>0</v>
      </c>
      <c r="Q175" s="222">
        <v>0</v>
      </c>
      <c r="R175" s="222">
        <f>Q175*H175</f>
        <v>0</v>
      </c>
      <c r="S175" s="222">
        <v>0</v>
      </c>
      <c r="T175" s="223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24" t="s">
        <v>145</v>
      </c>
      <c r="AT175" s="224" t="s">
        <v>141</v>
      </c>
      <c r="AU175" s="224" t="s">
        <v>85</v>
      </c>
      <c r="AY175" s="16" t="s">
        <v>139</v>
      </c>
      <c r="BE175" s="225">
        <f>IF(N175="základní",J175,0)</f>
        <v>0</v>
      </c>
      <c r="BF175" s="225">
        <f>IF(N175="snížená",J175,0)</f>
        <v>0</v>
      </c>
      <c r="BG175" s="225">
        <f>IF(N175="zákl. přenesená",J175,0)</f>
        <v>0</v>
      </c>
      <c r="BH175" s="225">
        <f>IF(N175="sníž. přenesená",J175,0)</f>
        <v>0</v>
      </c>
      <c r="BI175" s="225">
        <f>IF(N175="nulová",J175,0)</f>
        <v>0</v>
      </c>
      <c r="BJ175" s="16" t="s">
        <v>81</v>
      </c>
      <c r="BK175" s="225">
        <f>ROUND(I175*H175,2)</f>
        <v>0</v>
      </c>
      <c r="BL175" s="16" t="s">
        <v>145</v>
      </c>
      <c r="BM175" s="224" t="s">
        <v>239</v>
      </c>
    </row>
    <row r="176" s="13" customFormat="1">
      <c r="A176" s="13"/>
      <c r="B176" s="226"/>
      <c r="C176" s="227"/>
      <c r="D176" s="228" t="s">
        <v>147</v>
      </c>
      <c r="E176" s="229" t="s">
        <v>1</v>
      </c>
      <c r="F176" s="230" t="s">
        <v>240</v>
      </c>
      <c r="G176" s="227"/>
      <c r="H176" s="231">
        <v>14.597</v>
      </c>
      <c r="I176" s="232"/>
      <c r="J176" s="227"/>
      <c r="K176" s="227"/>
      <c r="L176" s="233"/>
      <c r="M176" s="234"/>
      <c r="N176" s="235"/>
      <c r="O176" s="235"/>
      <c r="P176" s="235"/>
      <c r="Q176" s="235"/>
      <c r="R176" s="235"/>
      <c r="S176" s="235"/>
      <c r="T176" s="236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7" t="s">
        <v>147</v>
      </c>
      <c r="AU176" s="237" t="s">
        <v>85</v>
      </c>
      <c r="AV176" s="13" t="s">
        <v>85</v>
      </c>
      <c r="AW176" s="13" t="s">
        <v>32</v>
      </c>
      <c r="AX176" s="13" t="s">
        <v>81</v>
      </c>
      <c r="AY176" s="237" t="s">
        <v>139</v>
      </c>
    </row>
    <row r="177" s="2" customFormat="1" ht="24.15" customHeight="1">
      <c r="A177" s="37"/>
      <c r="B177" s="38"/>
      <c r="C177" s="212" t="s">
        <v>241</v>
      </c>
      <c r="D177" s="212" t="s">
        <v>141</v>
      </c>
      <c r="E177" s="213" t="s">
        <v>242</v>
      </c>
      <c r="F177" s="214" t="s">
        <v>243</v>
      </c>
      <c r="G177" s="215" t="s">
        <v>184</v>
      </c>
      <c r="H177" s="216">
        <v>14.597</v>
      </c>
      <c r="I177" s="217"/>
      <c r="J177" s="218">
        <f>ROUND(I177*H177,2)</f>
        <v>0</v>
      </c>
      <c r="K177" s="219"/>
      <c r="L177" s="43"/>
      <c r="M177" s="220" t="s">
        <v>1</v>
      </c>
      <c r="N177" s="221" t="s">
        <v>41</v>
      </c>
      <c r="O177" s="90"/>
      <c r="P177" s="222">
        <f>O177*H177</f>
        <v>0</v>
      </c>
      <c r="Q177" s="222">
        <v>0</v>
      </c>
      <c r="R177" s="222">
        <f>Q177*H177</f>
        <v>0</v>
      </c>
      <c r="S177" s="222">
        <v>0</v>
      </c>
      <c r="T177" s="223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24" t="s">
        <v>145</v>
      </c>
      <c r="AT177" s="224" t="s">
        <v>141</v>
      </c>
      <c r="AU177" s="224" t="s">
        <v>85</v>
      </c>
      <c r="AY177" s="16" t="s">
        <v>139</v>
      </c>
      <c r="BE177" s="225">
        <f>IF(N177="základní",J177,0)</f>
        <v>0</v>
      </c>
      <c r="BF177" s="225">
        <f>IF(N177="snížená",J177,0)</f>
        <v>0</v>
      </c>
      <c r="BG177" s="225">
        <f>IF(N177="zákl. přenesená",J177,0)</f>
        <v>0</v>
      </c>
      <c r="BH177" s="225">
        <f>IF(N177="sníž. přenesená",J177,0)</f>
        <v>0</v>
      </c>
      <c r="BI177" s="225">
        <f>IF(N177="nulová",J177,0)</f>
        <v>0</v>
      </c>
      <c r="BJ177" s="16" t="s">
        <v>81</v>
      </c>
      <c r="BK177" s="225">
        <f>ROUND(I177*H177,2)</f>
        <v>0</v>
      </c>
      <c r="BL177" s="16" t="s">
        <v>145</v>
      </c>
      <c r="BM177" s="224" t="s">
        <v>244</v>
      </c>
    </row>
    <row r="178" s="13" customFormat="1">
      <c r="A178" s="13"/>
      <c r="B178" s="226"/>
      <c r="C178" s="227"/>
      <c r="D178" s="228" t="s">
        <v>147</v>
      </c>
      <c r="E178" s="229" t="s">
        <v>95</v>
      </c>
      <c r="F178" s="230" t="s">
        <v>245</v>
      </c>
      <c r="G178" s="227"/>
      <c r="H178" s="231">
        <v>14.597</v>
      </c>
      <c r="I178" s="232"/>
      <c r="J178" s="227"/>
      <c r="K178" s="227"/>
      <c r="L178" s="233"/>
      <c r="M178" s="234"/>
      <c r="N178" s="235"/>
      <c r="O178" s="235"/>
      <c r="P178" s="235"/>
      <c r="Q178" s="235"/>
      <c r="R178" s="235"/>
      <c r="S178" s="235"/>
      <c r="T178" s="236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7" t="s">
        <v>147</v>
      </c>
      <c r="AU178" s="237" t="s">
        <v>85</v>
      </c>
      <c r="AV178" s="13" t="s">
        <v>85</v>
      </c>
      <c r="AW178" s="13" t="s">
        <v>32</v>
      </c>
      <c r="AX178" s="13" t="s">
        <v>81</v>
      </c>
      <c r="AY178" s="237" t="s">
        <v>139</v>
      </c>
    </row>
    <row r="179" s="2" customFormat="1" ht="24.15" customHeight="1">
      <c r="A179" s="37"/>
      <c r="B179" s="38"/>
      <c r="C179" s="212" t="s">
        <v>7</v>
      </c>
      <c r="D179" s="212" t="s">
        <v>141</v>
      </c>
      <c r="E179" s="213" t="s">
        <v>246</v>
      </c>
      <c r="F179" s="214" t="s">
        <v>247</v>
      </c>
      <c r="G179" s="215" t="s">
        <v>144</v>
      </c>
      <c r="H179" s="216">
        <v>66</v>
      </c>
      <c r="I179" s="217"/>
      <c r="J179" s="218">
        <f>ROUND(I179*H179,2)</f>
        <v>0</v>
      </c>
      <c r="K179" s="219"/>
      <c r="L179" s="43"/>
      <c r="M179" s="220" t="s">
        <v>1</v>
      </c>
      <c r="N179" s="221" t="s">
        <v>41</v>
      </c>
      <c r="O179" s="90"/>
      <c r="P179" s="222">
        <f>O179*H179</f>
        <v>0</v>
      </c>
      <c r="Q179" s="222">
        <v>0</v>
      </c>
      <c r="R179" s="222">
        <f>Q179*H179</f>
        <v>0</v>
      </c>
      <c r="S179" s="222">
        <v>0</v>
      </c>
      <c r="T179" s="223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24" t="s">
        <v>145</v>
      </c>
      <c r="AT179" s="224" t="s">
        <v>141</v>
      </c>
      <c r="AU179" s="224" t="s">
        <v>85</v>
      </c>
      <c r="AY179" s="16" t="s">
        <v>139</v>
      </c>
      <c r="BE179" s="225">
        <f>IF(N179="základní",J179,0)</f>
        <v>0</v>
      </c>
      <c r="BF179" s="225">
        <f>IF(N179="snížená",J179,0)</f>
        <v>0</v>
      </c>
      <c r="BG179" s="225">
        <f>IF(N179="zákl. přenesená",J179,0)</f>
        <v>0</v>
      </c>
      <c r="BH179" s="225">
        <f>IF(N179="sníž. přenesená",J179,0)</f>
        <v>0</v>
      </c>
      <c r="BI179" s="225">
        <f>IF(N179="nulová",J179,0)</f>
        <v>0</v>
      </c>
      <c r="BJ179" s="16" t="s">
        <v>81</v>
      </c>
      <c r="BK179" s="225">
        <f>ROUND(I179*H179,2)</f>
        <v>0</v>
      </c>
      <c r="BL179" s="16" t="s">
        <v>145</v>
      </c>
      <c r="BM179" s="224" t="s">
        <v>248</v>
      </c>
    </row>
    <row r="180" s="13" customFormat="1">
      <c r="A180" s="13"/>
      <c r="B180" s="226"/>
      <c r="C180" s="227"/>
      <c r="D180" s="228" t="s">
        <v>147</v>
      </c>
      <c r="E180" s="229" t="s">
        <v>1</v>
      </c>
      <c r="F180" s="230" t="s">
        <v>83</v>
      </c>
      <c r="G180" s="227"/>
      <c r="H180" s="231">
        <v>66</v>
      </c>
      <c r="I180" s="232"/>
      <c r="J180" s="227"/>
      <c r="K180" s="227"/>
      <c r="L180" s="233"/>
      <c r="M180" s="234"/>
      <c r="N180" s="235"/>
      <c r="O180" s="235"/>
      <c r="P180" s="235"/>
      <c r="Q180" s="235"/>
      <c r="R180" s="235"/>
      <c r="S180" s="235"/>
      <c r="T180" s="236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7" t="s">
        <v>147</v>
      </c>
      <c r="AU180" s="237" t="s">
        <v>85</v>
      </c>
      <c r="AV180" s="13" t="s">
        <v>85</v>
      </c>
      <c r="AW180" s="13" t="s">
        <v>32</v>
      </c>
      <c r="AX180" s="13" t="s">
        <v>81</v>
      </c>
      <c r="AY180" s="237" t="s">
        <v>139</v>
      </c>
    </row>
    <row r="181" s="2" customFormat="1" ht="24.15" customHeight="1">
      <c r="A181" s="37"/>
      <c r="B181" s="38"/>
      <c r="C181" s="212" t="s">
        <v>249</v>
      </c>
      <c r="D181" s="212" t="s">
        <v>141</v>
      </c>
      <c r="E181" s="213" t="s">
        <v>250</v>
      </c>
      <c r="F181" s="214" t="s">
        <v>251</v>
      </c>
      <c r="G181" s="215" t="s">
        <v>144</v>
      </c>
      <c r="H181" s="216">
        <v>66</v>
      </c>
      <c r="I181" s="217"/>
      <c r="J181" s="218">
        <f>ROUND(I181*H181,2)</f>
        <v>0</v>
      </c>
      <c r="K181" s="219"/>
      <c r="L181" s="43"/>
      <c r="M181" s="220" t="s">
        <v>1</v>
      </c>
      <c r="N181" s="221" t="s">
        <v>41</v>
      </c>
      <c r="O181" s="90"/>
      <c r="P181" s="222">
        <f>O181*H181</f>
        <v>0</v>
      </c>
      <c r="Q181" s="222">
        <v>0</v>
      </c>
      <c r="R181" s="222">
        <f>Q181*H181</f>
        <v>0</v>
      </c>
      <c r="S181" s="222">
        <v>0</v>
      </c>
      <c r="T181" s="223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24" t="s">
        <v>145</v>
      </c>
      <c r="AT181" s="224" t="s">
        <v>141</v>
      </c>
      <c r="AU181" s="224" t="s">
        <v>85</v>
      </c>
      <c r="AY181" s="16" t="s">
        <v>139</v>
      </c>
      <c r="BE181" s="225">
        <f>IF(N181="základní",J181,0)</f>
        <v>0</v>
      </c>
      <c r="BF181" s="225">
        <f>IF(N181="snížená",J181,0)</f>
        <v>0</v>
      </c>
      <c r="BG181" s="225">
        <f>IF(N181="zákl. přenesená",J181,0)</f>
        <v>0</v>
      </c>
      <c r="BH181" s="225">
        <f>IF(N181="sníž. přenesená",J181,0)</f>
        <v>0</v>
      </c>
      <c r="BI181" s="225">
        <f>IF(N181="nulová",J181,0)</f>
        <v>0</v>
      </c>
      <c r="BJ181" s="16" t="s">
        <v>81</v>
      </c>
      <c r="BK181" s="225">
        <f>ROUND(I181*H181,2)</f>
        <v>0</v>
      </c>
      <c r="BL181" s="16" t="s">
        <v>145</v>
      </c>
      <c r="BM181" s="224" t="s">
        <v>252</v>
      </c>
    </row>
    <row r="182" s="13" customFormat="1">
      <c r="A182" s="13"/>
      <c r="B182" s="226"/>
      <c r="C182" s="227"/>
      <c r="D182" s="228" t="s">
        <v>147</v>
      </c>
      <c r="E182" s="229" t="s">
        <v>1</v>
      </c>
      <c r="F182" s="230" t="s">
        <v>83</v>
      </c>
      <c r="G182" s="227"/>
      <c r="H182" s="231">
        <v>66</v>
      </c>
      <c r="I182" s="232"/>
      <c r="J182" s="227"/>
      <c r="K182" s="227"/>
      <c r="L182" s="233"/>
      <c r="M182" s="234"/>
      <c r="N182" s="235"/>
      <c r="O182" s="235"/>
      <c r="P182" s="235"/>
      <c r="Q182" s="235"/>
      <c r="R182" s="235"/>
      <c r="S182" s="235"/>
      <c r="T182" s="236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7" t="s">
        <v>147</v>
      </c>
      <c r="AU182" s="237" t="s">
        <v>85</v>
      </c>
      <c r="AV182" s="13" t="s">
        <v>85</v>
      </c>
      <c r="AW182" s="13" t="s">
        <v>32</v>
      </c>
      <c r="AX182" s="13" t="s">
        <v>81</v>
      </c>
      <c r="AY182" s="237" t="s">
        <v>139</v>
      </c>
    </row>
    <row r="183" s="2" customFormat="1" ht="14.4" customHeight="1">
      <c r="A183" s="37"/>
      <c r="B183" s="38"/>
      <c r="C183" s="249" t="s">
        <v>253</v>
      </c>
      <c r="D183" s="249" t="s">
        <v>254</v>
      </c>
      <c r="E183" s="250" t="s">
        <v>255</v>
      </c>
      <c r="F183" s="251" t="s">
        <v>256</v>
      </c>
      <c r="G183" s="252" t="s">
        <v>257</v>
      </c>
      <c r="H183" s="253">
        <v>0.98999999999999999</v>
      </c>
      <c r="I183" s="254"/>
      <c r="J183" s="255">
        <f>ROUND(I183*H183,2)</f>
        <v>0</v>
      </c>
      <c r="K183" s="256"/>
      <c r="L183" s="257"/>
      <c r="M183" s="258" t="s">
        <v>1</v>
      </c>
      <c r="N183" s="259" t="s">
        <v>41</v>
      </c>
      <c r="O183" s="90"/>
      <c r="P183" s="222">
        <f>O183*H183</f>
        <v>0</v>
      </c>
      <c r="Q183" s="222">
        <v>0.001</v>
      </c>
      <c r="R183" s="222">
        <f>Q183*H183</f>
        <v>0.00098999999999999999</v>
      </c>
      <c r="S183" s="222">
        <v>0</v>
      </c>
      <c r="T183" s="223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24" t="s">
        <v>181</v>
      </c>
      <c r="AT183" s="224" t="s">
        <v>254</v>
      </c>
      <c r="AU183" s="224" t="s">
        <v>85</v>
      </c>
      <c r="AY183" s="16" t="s">
        <v>139</v>
      </c>
      <c r="BE183" s="225">
        <f>IF(N183="základní",J183,0)</f>
        <v>0</v>
      </c>
      <c r="BF183" s="225">
        <f>IF(N183="snížená",J183,0)</f>
        <v>0</v>
      </c>
      <c r="BG183" s="225">
        <f>IF(N183="zákl. přenesená",J183,0)</f>
        <v>0</v>
      </c>
      <c r="BH183" s="225">
        <f>IF(N183="sníž. přenesená",J183,0)</f>
        <v>0</v>
      </c>
      <c r="BI183" s="225">
        <f>IF(N183="nulová",J183,0)</f>
        <v>0</v>
      </c>
      <c r="BJ183" s="16" t="s">
        <v>81</v>
      </c>
      <c r="BK183" s="225">
        <f>ROUND(I183*H183,2)</f>
        <v>0</v>
      </c>
      <c r="BL183" s="16" t="s">
        <v>145</v>
      </c>
      <c r="BM183" s="224" t="s">
        <v>258</v>
      </c>
    </row>
    <row r="184" s="13" customFormat="1">
      <c r="A184" s="13"/>
      <c r="B184" s="226"/>
      <c r="C184" s="227"/>
      <c r="D184" s="228" t="s">
        <v>147</v>
      </c>
      <c r="E184" s="227"/>
      <c r="F184" s="230" t="s">
        <v>259</v>
      </c>
      <c r="G184" s="227"/>
      <c r="H184" s="231">
        <v>0.98999999999999999</v>
      </c>
      <c r="I184" s="232"/>
      <c r="J184" s="227"/>
      <c r="K184" s="227"/>
      <c r="L184" s="233"/>
      <c r="M184" s="234"/>
      <c r="N184" s="235"/>
      <c r="O184" s="235"/>
      <c r="P184" s="235"/>
      <c r="Q184" s="235"/>
      <c r="R184" s="235"/>
      <c r="S184" s="235"/>
      <c r="T184" s="236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7" t="s">
        <v>147</v>
      </c>
      <c r="AU184" s="237" t="s">
        <v>85</v>
      </c>
      <c r="AV184" s="13" t="s">
        <v>85</v>
      </c>
      <c r="AW184" s="13" t="s">
        <v>4</v>
      </c>
      <c r="AX184" s="13" t="s">
        <v>81</v>
      </c>
      <c r="AY184" s="237" t="s">
        <v>139</v>
      </c>
    </row>
    <row r="185" s="12" customFormat="1" ht="22.8" customHeight="1">
      <c r="A185" s="12"/>
      <c r="B185" s="196"/>
      <c r="C185" s="197"/>
      <c r="D185" s="198" t="s">
        <v>75</v>
      </c>
      <c r="E185" s="210" t="s">
        <v>152</v>
      </c>
      <c r="F185" s="210" t="s">
        <v>260</v>
      </c>
      <c r="G185" s="197"/>
      <c r="H185" s="197"/>
      <c r="I185" s="200"/>
      <c r="J185" s="211">
        <f>BK185</f>
        <v>0</v>
      </c>
      <c r="K185" s="197"/>
      <c r="L185" s="202"/>
      <c r="M185" s="203"/>
      <c r="N185" s="204"/>
      <c r="O185" s="204"/>
      <c r="P185" s="205">
        <f>SUM(P186:P187)</f>
        <v>0</v>
      </c>
      <c r="Q185" s="204"/>
      <c r="R185" s="205">
        <f>SUM(R186:R187)</f>
        <v>1.0952188799999998</v>
      </c>
      <c r="S185" s="204"/>
      <c r="T185" s="206">
        <f>SUM(T186:T187)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07" t="s">
        <v>81</v>
      </c>
      <c r="AT185" s="208" t="s">
        <v>75</v>
      </c>
      <c r="AU185" s="208" t="s">
        <v>81</v>
      </c>
      <c r="AY185" s="207" t="s">
        <v>139</v>
      </c>
      <c r="BK185" s="209">
        <f>SUM(BK186:BK187)</f>
        <v>0</v>
      </c>
    </row>
    <row r="186" s="2" customFormat="1" ht="24.15" customHeight="1">
      <c r="A186" s="37"/>
      <c r="B186" s="38"/>
      <c r="C186" s="212" t="s">
        <v>261</v>
      </c>
      <c r="D186" s="212" t="s">
        <v>141</v>
      </c>
      <c r="E186" s="213" t="s">
        <v>262</v>
      </c>
      <c r="F186" s="214" t="s">
        <v>263</v>
      </c>
      <c r="G186" s="215" t="s">
        <v>184</v>
      </c>
      <c r="H186" s="216">
        <v>0.40799999999999997</v>
      </c>
      <c r="I186" s="217"/>
      <c r="J186" s="218">
        <f>ROUND(I186*H186,2)</f>
        <v>0</v>
      </c>
      <c r="K186" s="219"/>
      <c r="L186" s="43"/>
      <c r="M186" s="220" t="s">
        <v>1</v>
      </c>
      <c r="N186" s="221" t="s">
        <v>41</v>
      </c>
      <c r="O186" s="90"/>
      <c r="P186" s="222">
        <f>O186*H186</f>
        <v>0</v>
      </c>
      <c r="Q186" s="222">
        <v>2.6843599999999999</v>
      </c>
      <c r="R186" s="222">
        <f>Q186*H186</f>
        <v>1.0952188799999998</v>
      </c>
      <c r="S186" s="222">
        <v>0</v>
      </c>
      <c r="T186" s="223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24" t="s">
        <v>145</v>
      </c>
      <c r="AT186" s="224" t="s">
        <v>141</v>
      </c>
      <c r="AU186" s="224" t="s">
        <v>85</v>
      </c>
      <c r="AY186" s="16" t="s">
        <v>139</v>
      </c>
      <c r="BE186" s="225">
        <f>IF(N186="základní",J186,0)</f>
        <v>0</v>
      </c>
      <c r="BF186" s="225">
        <f>IF(N186="snížená",J186,0)</f>
        <v>0</v>
      </c>
      <c r="BG186" s="225">
        <f>IF(N186="zákl. přenesená",J186,0)</f>
        <v>0</v>
      </c>
      <c r="BH186" s="225">
        <f>IF(N186="sníž. přenesená",J186,0)</f>
        <v>0</v>
      </c>
      <c r="BI186" s="225">
        <f>IF(N186="nulová",J186,0)</f>
        <v>0</v>
      </c>
      <c r="BJ186" s="16" t="s">
        <v>81</v>
      </c>
      <c r="BK186" s="225">
        <f>ROUND(I186*H186,2)</f>
        <v>0</v>
      </c>
      <c r="BL186" s="16" t="s">
        <v>145</v>
      </c>
      <c r="BM186" s="224" t="s">
        <v>264</v>
      </c>
    </row>
    <row r="187" s="13" customFormat="1">
      <c r="A187" s="13"/>
      <c r="B187" s="226"/>
      <c r="C187" s="227"/>
      <c r="D187" s="228" t="s">
        <v>147</v>
      </c>
      <c r="E187" s="229" t="s">
        <v>1</v>
      </c>
      <c r="F187" s="230" t="s">
        <v>265</v>
      </c>
      <c r="G187" s="227"/>
      <c r="H187" s="231">
        <v>0.40799999999999997</v>
      </c>
      <c r="I187" s="232"/>
      <c r="J187" s="227"/>
      <c r="K187" s="227"/>
      <c r="L187" s="233"/>
      <c r="M187" s="234"/>
      <c r="N187" s="235"/>
      <c r="O187" s="235"/>
      <c r="P187" s="235"/>
      <c r="Q187" s="235"/>
      <c r="R187" s="235"/>
      <c r="S187" s="235"/>
      <c r="T187" s="236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7" t="s">
        <v>147</v>
      </c>
      <c r="AU187" s="237" t="s">
        <v>85</v>
      </c>
      <c r="AV187" s="13" t="s">
        <v>85</v>
      </c>
      <c r="AW187" s="13" t="s">
        <v>32</v>
      </c>
      <c r="AX187" s="13" t="s">
        <v>81</v>
      </c>
      <c r="AY187" s="237" t="s">
        <v>139</v>
      </c>
    </row>
    <row r="188" s="12" customFormat="1" ht="22.8" customHeight="1">
      <c r="A188" s="12"/>
      <c r="B188" s="196"/>
      <c r="C188" s="197"/>
      <c r="D188" s="198" t="s">
        <v>75</v>
      </c>
      <c r="E188" s="210" t="s">
        <v>145</v>
      </c>
      <c r="F188" s="210" t="s">
        <v>266</v>
      </c>
      <c r="G188" s="197"/>
      <c r="H188" s="197"/>
      <c r="I188" s="200"/>
      <c r="J188" s="211">
        <f>BK188</f>
        <v>0</v>
      </c>
      <c r="K188" s="197"/>
      <c r="L188" s="202"/>
      <c r="M188" s="203"/>
      <c r="N188" s="204"/>
      <c r="O188" s="204"/>
      <c r="P188" s="205">
        <f>SUM(P189:P190)</f>
        <v>0</v>
      </c>
      <c r="Q188" s="204"/>
      <c r="R188" s="205">
        <f>SUM(R189:R190)</f>
        <v>0</v>
      </c>
      <c r="S188" s="204"/>
      <c r="T188" s="206">
        <f>SUM(T189:T190)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07" t="s">
        <v>81</v>
      </c>
      <c r="AT188" s="208" t="s">
        <v>75</v>
      </c>
      <c r="AU188" s="208" t="s">
        <v>81</v>
      </c>
      <c r="AY188" s="207" t="s">
        <v>139</v>
      </c>
      <c r="BK188" s="209">
        <f>SUM(BK189:BK190)</f>
        <v>0</v>
      </c>
    </row>
    <row r="189" s="2" customFormat="1" ht="14.4" customHeight="1">
      <c r="A189" s="37"/>
      <c r="B189" s="38"/>
      <c r="C189" s="212" t="s">
        <v>267</v>
      </c>
      <c r="D189" s="212" t="s">
        <v>141</v>
      </c>
      <c r="E189" s="213" t="s">
        <v>268</v>
      </c>
      <c r="F189" s="214" t="s">
        <v>269</v>
      </c>
      <c r="G189" s="215" t="s">
        <v>184</v>
      </c>
      <c r="H189" s="216">
        <v>5.1849999999999996</v>
      </c>
      <c r="I189" s="217"/>
      <c r="J189" s="218">
        <f>ROUND(I189*H189,2)</f>
        <v>0</v>
      </c>
      <c r="K189" s="219"/>
      <c r="L189" s="43"/>
      <c r="M189" s="220" t="s">
        <v>1</v>
      </c>
      <c r="N189" s="221" t="s">
        <v>41</v>
      </c>
      <c r="O189" s="90"/>
      <c r="P189" s="222">
        <f>O189*H189</f>
        <v>0</v>
      </c>
      <c r="Q189" s="222">
        <v>0</v>
      </c>
      <c r="R189" s="222">
        <f>Q189*H189</f>
        <v>0</v>
      </c>
      <c r="S189" s="222">
        <v>0</v>
      </c>
      <c r="T189" s="223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224" t="s">
        <v>145</v>
      </c>
      <c r="AT189" s="224" t="s">
        <v>141</v>
      </c>
      <c r="AU189" s="224" t="s">
        <v>85</v>
      </c>
      <c r="AY189" s="16" t="s">
        <v>139</v>
      </c>
      <c r="BE189" s="225">
        <f>IF(N189="základní",J189,0)</f>
        <v>0</v>
      </c>
      <c r="BF189" s="225">
        <f>IF(N189="snížená",J189,0)</f>
        <v>0</v>
      </c>
      <c r="BG189" s="225">
        <f>IF(N189="zákl. přenesená",J189,0)</f>
        <v>0</v>
      </c>
      <c r="BH189" s="225">
        <f>IF(N189="sníž. přenesená",J189,0)</f>
        <v>0</v>
      </c>
      <c r="BI189" s="225">
        <f>IF(N189="nulová",J189,0)</f>
        <v>0</v>
      </c>
      <c r="BJ189" s="16" t="s">
        <v>81</v>
      </c>
      <c r="BK189" s="225">
        <f>ROUND(I189*H189,2)</f>
        <v>0</v>
      </c>
      <c r="BL189" s="16" t="s">
        <v>145</v>
      </c>
      <c r="BM189" s="224" t="s">
        <v>270</v>
      </c>
    </row>
    <row r="190" s="13" customFormat="1">
      <c r="A190" s="13"/>
      <c r="B190" s="226"/>
      <c r="C190" s="227"/>
      <c r="D190" s="228" t="s">
        <v>147</v>
      </c>
      <c r="E190" s="229" t="s">
        <v>1</v>
      </c>
      <c r="F190" s="230" t="s">
        <v>271</v>
      </c>
      <c r="G190" s="227"/>
      <c r="H190" s="231">
        <v>5.1849999999999996</v>
      </c>
      <c r="I190" s="232"/>
      <c r="J190" s="227"/>
      <c r="K190" s="227"/>
      <c r="L190" s="233"/>
      <c r="M190" s="234"/>
      <c r="N190" s="235"/>
      <c r="O190" s="235"/>
      <c r="P190" s="235"/>
      <c r="Q190" s="235"/>
      <c r="R190" s="235"/>
      <c r="S190" s="235"/>
      <c r="T190" s="236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7" t="s">
        <v>147</v>
      </c>
      <c r="AU190" s="237" t="s">
        <v>85</v>
      </c>
      <c r="AV190" s="13" t="s">
        <v>85</v>
      </c>
      <c r="AW190" s="13" t="s">
        <v>32</v>
      </c>
      <c r="AX190" s="13" t="s">
        <v>81</v>
      </c>
      <c r="AY190" s="237" t="s">
        <v>139</v>
      </c>
    </row>
    <row r="191" s="12" customFormat="1" ht="22.8" customHeight="1">
      <c r="A191" s="12"/>
      <c r="B191" s="196"/>
      <c r="C191" s="197"/>
      <c r="D191" s="198" t="s">
        <v>75</v>
      </c>
      <c r="E191" s="210" t="s">
        <v>161</v>
      </c>
      <c r="F191" s="210" t="s">
        <v>272</v>
      </c>
      <c r="G191" s="197"/>
      <c r="H191" s="197"/>
      <c r="I191" s="200"/>
      <c r="J191" s="211">
        <f>BK191</f>
        <v>0</v>
      </c>
      <c r="K191" s="197"/>
      <c r="L191" s="202"/>
      <c r="M191" s="203"/>
      <c r="N191" s="204"/>
      <c r="O191" s="204"/>
      <c r="P191" s="205">
        <f>SUM(P192:P220)</f>
        <v>0</v>
      </c>
      <c r="Q191" s="204"/>
      <c r="R191" s="205">
        <f>SUM(R192:R220)</f>
        <v>73.933260000000004</v>
      </c>
      <c r="S191" s="204"/>
      <c r="T191" s="206">
        <f>SUM(T192:T220)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07" t="s">
        <v>81</v>
      </c>
      <c r="AT191" s="208" t="s">
        <v>75</v>
      </c>
      <c r="AU191" s="208" t="s">
        <v>81</v>
      </c>
      <c r="AY191" s="207" t="s">
        <v>139</v>
      </c>
      <c r="BK191" s="209">
        <f>SUM(BK192:BK220)</f>
        <v>0</v>
      </c>
    </row>
    <row r="192" s="2" customFormat="1" ht="14.4" customHeight="1">
      <c r="A192" s="37"/>
      <c r="B192" s="38"/>
      <c r="C192" s="212" t="s">
        <v>273</v>
      </c>
      <c r="D192" s="212" t="s">
        <v>141</v>
      </c>
      <c r="E192" s="213" t="s">
        <v>274</v>
      </c>
      <c r="F192" s="214" t="s">
        <v>275</v>
      </c>
      <c r="G192" s="215" t="s">
        <v>144</v>
      </c>
      <c r="H192" s="216">
        <v>423</v>
      </c>
      <c r="I192" s="217"/>
      <c r="J192" s="218">
        <f>ROUND(I192*H192,2)</f>
        <v>0</v>
      </c>
      <c r="K192" s="219"/>
      <c r="L192" s="43"/>
      <c r="M192" s="220" t="s">
        <v>1</v>
      </c>
      <c r="N192" s="221" t="s">
        <v>41</v>
      </c>
      <c r="O192" s="90"/>
      <c r="P192" s="222">
        <f>O192*H192</f>
        <v>0</v>
      </c>
      <c r="Q192" s="222">
        <v>0</v>
      </c>
      <c r="R192" s="222">
        <f>Q192*H192</f>
        <v>0</v>
      </c>
      <c r="S192" s="222">
        <v>0</v>
      </c>
      <c r="T192" s="223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224" t="s">
        <v>145</v>
      </c>
      <c r="AT192" s="224" t="s">
        <v>141</v>
      </c>
      <c r="AU192" s="224" t="s">
        <v>85</v>
      </c>
      <c r="AY192" s="16" t="s">
        <v>139</v>
      </c>
      <c r="BE192" s="225">
        <f>IF(N192="základní",J192,0)</f>
        <v>0</v>
      </c>
      <c r="BF192" s="225">
        <f>IF(N192="snížená",J192,0)</f>
        <v>0</v>
      </c>
      <c r="BG192" s="225">
        <f>IF(N192="zákl. přenesená",J192,0)</f>
        <v>0</v>
      </c>
      <c r="BH192" s="225">
        <f>IF(N192="sníž. přenesená",J192,0)</f>
        <v>0</v>
      </c>
      <c r="BI192" s="225">
        <f>IF(N192="nulová",J192,0)</f>
        <v>0</v>
      </c>
      <c r="BJ192" s="16" t="s">
        <v>81</v>
      </c>
      <c r="BK192" s="225">
        <f>ROUND(I192*H192,2)</f>
        <v>0</v>
      </c>
      <c r="BL192" s="16" t="s">
        <v>145</v>
      </c>
      <c r="BM192" s="224" t="s">
        <v>276</v>
      </c>
    </row>
    <row r="193" s="13" customFormat="1">
      <c r="A193" s="13"/>
      <c r="B193" s="226"/>
      <c r="C193" s="227"/>
      <c r="D193" s="228" t="s">
        <v>147</v>
      </c>
      <c r="E193" s="229" t="s">
        <v>1</v>
      </c>
      <c r="F193" s="230" t="s">
        <v>97</v>
      </c>
      <c r="G193" s="227"/>
      <c r="H193" s="231">
        <v>423</v>
      </c>
      <c r="I193" s="232"/>
      <c r="J193" s="227"/>
      <c r="K193" s="227"/>
      <c r="L193" s="233"/>
      <c r="M193" s="234"/>
      <c r="N193" s="235"/>
      <c r="O193" s="235"/>
      <c r="P193" s="235"/>
      <c r="Q193" s="235"/>
      <c r="R193" s="235"/>
      <c r="S193" s="235"/>
      <c r="T193" s="236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7" t="s">
        <v>147</v>
      </c>
      <c r="AU193" s="237" t="s">
        <v>85</v>
      </c>
      <c r="AV193" s="13" t="s">
        <v>85</v>
      </c>
      <c r="AW193" s="13" t="s">
        <v>32</v>
      </c>
      <c r="AX193" s="13" t="s">
        <v>81</v>
      </c>
      <c r="AY193" s="237" t="s">
        <v>139</v>
      </c>
    </row>
    <row r="194" s="2" customFormat="1" ht="24.15" customHeight="1">
      <c r="A194" s="37"/>
      <c r="B194" s="38"/>
      <c r="C194" s="212" t="s">
        <v>277</v>
      </c>
      <c r="D194" s="212" t="s">
        <v>141</v>
      </c>
      <c r="E194" s="213" t="s">
        <v>278</v>
      </c>
      <c r="F194" s="214" t="s">
        <v>279</v>
      </c>
      <c r="G194" s="215" t="s">
        <v>144</v>
      </c>
      <c r="H194" s="216">
        <v>423</v>
      </c>
      <c r="I194" s="217"/>
      <c r="J194" s="218">
        <f>ROUND(I194*H194,2)</f>
        <v>0</v>
      </c>
      <c r="K194" s="219"/>
      <c r="L194" s="43"/>
      <c r="M194" s="220" t="s">
        <v>1</v>
      </c>
      <c r="N194" s="221" t="s">
        <v>41</v>
      </c>
      <c r="O194" s="90"/>
      <c r="P194" s="222">
        <f>O194*H194</f>
        <v>0</v>
      </c>
      <c r="Q194" s="222">
        <v>0</v>
      </c>
      <c r="R194" s="222">
        <f>Q194*H194</f>
        <v>0</v>
      </c>
      <c r="S194" s="222">
        <v>0</v>
      </c>
      <c r="T194" s="223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224" t="s">
        <v>145</v>
      </c>
      <c r="AT194" s="224" t="s">
        <v>141</v>
      </c>
      <c r="AU194" s="224" t="s">
        <v>85</v>
      </c>
      <c r="AY194" s="16" t="s">
        <v>139</v>
      </c>
      <c r="BE194" s="225">
        <f>IF(N194="základní",J194,0)</f>
        <v>0</v>
      </c>
      <c r="BF194" s="225">
        <f>IF(N194="snížená",J194,0)</f>
        <v>0</v>
      </c>
      <c r="BG194" s="225">
        <f>IF(N194="zákl. přenesená",J194,0)</f>
        <v>0</v>
      </c>
      <c r="BH194" s="225">
        <f>IF(N194="sníž. přenesená",J194,0)</f>
        <v>0</v>
      </c>
      <c r="BI194" s="225">
        <f>IF(N194="nulová",J194,0)</f>
        <v>0</v>
      </c>
      <c r="BJ194" s="16" t="s">
        <v>81</v>
      </c>
      <c r="BK194" s="225">
        <f>ROUND(I194*H194,2)</f>
        <v>0</v>
      </c>
      <c r="BL194" s="16" t="s">
        <v>145</v>
      </c>
      <c r="BM194" s="224" t="s">
        <v>280</v>
      </c>
    </row>
    <row r="195" s="13" customFormat="1">
      <c r="A195" s="13"/>
      <c r="B195" s="226"/>
      <c r="C195" s="227"/>
      <c r="D195" s="228" t="s">
        <v>147</v>
      </c>
      <c r="E195" s="229" t="s">
        <v>1</v>
      </c>
      <c r="F195" s="230" t="s">
        <v>281</v>
      </c>
      <c r="G195" s="227"/>
      <c r="H195" s="231">
        <v>375</v>
      </c>
      <c r="I195" s="232"/>
      <c r="J195" s="227"/>
      <c r="K195" s="227"/>
      <c r="L195" s="233"/>
      <c r="M195" s="234"/>
      <c r="N195" s="235"/>
      <c r="O195" s="235"/>
      <c r="P195" s="235"/>
      <c r="Q195" s="235"/>
      <c r="R195" s="235"/>
      <c r="S195" s="235"/>
      <c r="T195" s="236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7" t="s">
        <v>147</v>
      </c>
      <c r="AU195" s="237" t="s">
        <v>85</v>
      </c>
      <c r="AV195" s="13" t="s">
        <v>85</v>
      </c>
      <c r="AW195" s="13" t="s">
        <v>32</v>
      </c>
      <c r="AX195" s="13" t="s">
        <v>76</v>
      </c>
      <c r="AY195" s="237" t="s">
        <v>139</v>
      </c>
    </row>
    <row r="196" s="13" customFormat="1">
      <c r="A196" s="13"/>
      <c r="B196" s="226"/>
      <c r="C196" s="227"/>
      <c r="D196" s="228" t="s">
        <v>147</v>
      </c>
      <c r="E196" s="229" t="s">
        <v>1</v>
      </c>
      <c r="F196" s="230" t="s">
        <v>282</v>
      </c>
      <c r="G196" s="227"/>
      <c r="H196" s="231">
        <v>48</v>
      </c>
      <c r="I196" s="232"/>
      <c r="J196" s="227"/>
      <c r="K196" s="227"/>
      <c r="L196" s="233"/>
      <c r="M196" s="234"/>
      <c r="N196" s="235"/>
      <c r="O196" s="235"/>
      <c r="P196" s="235"/>
      <c r="Q196" s="235"/>
      <c r="R196" s="235"/>
      <c r="S196" s="235"/>
      <c r="T196" s="236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7" t="s">
        <v>147</v>
      </c>
      <c r="AU196" s="237" t="s">
        <v>85</v>
      </c>
      <c r="AV196" s="13" t="s">
        <v>85</v>
      </c>
      <c r="AW196" s="13" t="s">
        <v>32</v>
      </c>
      <c r="AX196" s="13" t="s">
        <v>76</v>
      </c>
      <c r="AY196" s="237" t="s">
        <v>139</v>
      </c>
    </row>
    <row r="197" s="14" customFormat="1">
      <c r="A197" s="14"/>
      <c r="B197" s="238"/>
      <c r="C197" s="239"/>
      <c r="D197" s="228" t="s">
        <v>147</v>
      </c>
      <c r="E197" s="240" t="s">
        <v>97</v>
      </c>
      <c r="F197" s="241" t="s">
        <v>174</v>
      </c>
      <c r="G197" s="239"/>
      <c r="H197" s="242">
        <v>423</v>
      </c>
      <c r="I197" s="243"/>
      <c r="J197" s="239"/>
      <c r="K197" s="239"/>
      <c r="L197" s="244"/>
      <c r="M197" s="245"/>
      <c r="N197" s="246"/>
      <c r="O197" s="246"/>
      <c r="P197" s="246"/>
      <c r="Q197" s="246"/>
      <c r="R197" s="246"/>
      <c r="S197" s="246"/>
      <c r="T197" s="247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48" t="s">
        <v>147</v>
      </c>
      <c r="AU197" s="248" t="s">
        <v>85</v>
      </c>
      <c r="AV197" s="14" t="s">
        <v>145</v>
      </c>
      <c r="AW197" s="14" t="s">
        <v>32</v>
      </c>
      <c r="AX197" s="14" t="s">
        <v>81</v>
      </c>
      <c r="AY197" s="248" t="s">
        <v>139</v>
      </c>
    </row>
    <row r="198" s="2" customFormat="1" ht="24.15" customHeight="1">
      <c r="A198" s="37"/>
      <c r="B198" s="38"/>
      <c r="C198" s="212" t="s">
        <v>283</v>
      </c>
      <c r="D198" s="212" t="s">
        <v>141</v>
      </c>
      <c r="E198" s="213" t="s">
        <v>284</v>
      </c>
      <c r="F198" s="214" t="s">
        <v>285</v>
      </c>
      <c r="G198" s="215" t="s">
        <v>144</v>
      </c>
      <c r="H198" s="216">
        <v>234</v>
      </c>
      <c r="I198" s="217"/>
      <c r="J198" s="218">
        <f>ROUND(I198*H198,2)</f>
        <v>0</v>
      </c>
      <c r="K198" s="219"/>
      <c r="L198" s="43"/>
      <c r="M198" s="220" t="s">
        <v>1</v>
      </c>
      <c r="N198" s="221" t="s">
        <v>41</v>
      </c>
      <c r="O198" s="90"/>
      <c r="P198" s="222">
        <f>O198*H198</f>
        <v>0</v>
      </c>
      <c r="Q198" s="222">
        <v>0</v>
      </c>
      <c r="R198" s="222">
        <f>Q198*H198</f>
        <v>0</v>
      </c>
      <c r="S198" s="222">
        <v>0</v>
      </c>
      <c r="T198" s="223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224" t="s">
        <v>145</v>
      </c>
      <c r="AT198" s="224" t="s">
        <v>141</v>
      </c>
      <c r="AU198" s="224" t="s">
        <v>85</v>
      </c>
      <c r="AY198" s="16" t="s">
        <v>139</v>
      </c>
      <c r="BE198" s="225">
        <f>IF(N198="základní",J198,0)</f>
        <v>0</v>
      </c>
      <c r="BF198" s="225">
        <f>IF(N198="snížená",J198,0)</f>
        <v>0</v>
      </c>
      <c r="BG198" s="225">
        <f>IF(N198="zákl. přenesená",J198,0)</f>
        <v>0</v>
      </c>
      <c r="BH198" s="225">
        <f>IF(N198="sníž. přenesená",J198,0)</f>
        <v>0</v>
      </c>
      <c r="BI198" s="225">
        <f>IF(N198="nulová",J198,0)</f>
        <v>0</v>
      </c>
      <c r="BJ198" s="16" t="s">
        <v>81</v>
      </c>
      <c r="BK198" s="225">
        <f>ROUND(I198*H198,2)</f>
        <v>0</v>
      </c>
      <c r="BL198" s="16" t="s">
        <v>145</v>
      </c>
      <c r="BM198" s="224" t="s">
        <v>286</v>
      </c>
    </row>
    <row r="199" s="13" customFormat="1">
      <c r="A199" s="13"/>
      <c r="B199" s="226"/>
      <c r="C199" s="227"/>
      <c r="D199" s="228" t="s">
        <v>147</v>
      </c>
      <c r="E199" s="229" t="s">
        <v>101</v>
      </c>
      <c r="F199" s="230" t="s">
        <v>287</v>
      </c>
      <c r="G199" s="227"/>
      <c r="H199" s="231">
        <v>136</v>
      </c>
      <c r="I199" s="232"/>
      <c r="J199" s="227"/>
      <c r="K199" s="227"/>
      <c r="L199" s="233"/>
      <c r="M199" s="234"/>
      <c r="N199" s="235"/>
      <c r="O199" s="235"/>
      <c r="P199" s="235"/>
      <c r="Q199" s="235"/>
      <c r="R199" s="235"/>
      <c r="S199" s="235"/>
      <c r="T199" s="236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7" t="s">
        <v>147</v>
      </c>
      <c r="AU199" s="237" t="s">
        <v>85</v>
      </c>
      <c r="AV199" s="13" t="s">
        <v>85</v>
      </c>
      <c r="AW199" s="13" t="s">
        <v>32</v>
      </c>
      <c r="AX199" s="13" t="s">
        <v>76</v>
      </c>
      <c r="AY199" s="237" t="s">
        <v>139</v>
      </c>
    </row>
    <row r="200" s="13" customFormat="1">
      <c r="A200" s="13"/>
      <c r="B200" s="226"/>
      <c r="C200" s="227"/>
      <c r="D200" s="228" t="s">
        <v>147</v>
      </c>
      <c r="E200" s="229" t="s">
        <v>99</v>
      </c>
      <c r="F200" s="230" t="s">
        <v>288</v>
      </c>
      <c r="G200" s="227"/>
      <c r="H200" s="231">
        <v>98</v>
      </c>
      <c r="I200" s="232"/>
      <c r="J200" s="227"/>
      <c r="K200" s="227"/>
      <c r="L200" s="233"/>
      <c r="M200" s="234"/>
      <c r="N200" s="235"/>
      <c r="O200" s="235"/>
      <c r="P200" s="235"/>
      <c r="Q200" s="235"/>
      <c r="R200" s="235"/>
      <c r="S200" s="235"/>
      <c r="T200" s="236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7" t="s">
        <v>147</v>
      </c>
      <c r="AU200" s="237" t="s">
        <v>85</v>
      </c>
      <c r="AV200" s="13" t="s">
        <v>85</v>
      </c>
      <c r="AW200" s="13" t="s">
        <v>32</v>
      </c>
      <c r="AX200" s="13" t="s">
        <v>76</v>
      </c>
      <c r="AY200" s="237" t="s">
        <v>139</v>
      </c>
    </row>
    <row r="201" s="14" customFormat="1">
      <c r="A201" s="14"/>
      <c r="B201" s="238"/>
      <c r="C201" s="239"/>
      <c r="D201" s="228" t="s">
        <v>147</v>
      </c>
      <c r="E201" s="240" t="s">
        <v>1</v>
      </c>
      <c r="F201" s="241" t="s">
        <v>174</v>
      </c>
      <c r="G201" s="239"/>
      <c r="H201" s="242">
        <v>234</v>
      </c>
      <c r="I201" s="243"/>
      <c r="J201" s="239"/>
      <c r="K201" s="239"/>
      <c r="L201" s="244"/>
      <c r="M201" s="245"/>
      <c r="N201" s="246"/>
      <c r="O201" s="246"/>
      <c r="P201" s="246"/>
      <c r="Q201" s="246"/>
      <c r="R201" s="246"/>
      <c r="S201" s="246"/>
      <c r="T201" s="247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48" t="s">
        <v>147</v>
      </c>
      <c r="AU201" s="248" t="s">
        <v>85</v>
      </c>
      <c r="AV201" s="14" t="s">
        <v>145</v>
      </c>
      <c r="AW201" s="14" t="s">
        <v>32</v>
      </c>
      <c r="AX201" s="14" t="s">
        <v>81</v>
      </c>
      <c r="AY201" s="248" t="s">
        <v>139</v>
      </c>
    </row>
    <row r="202" s="2" customFormat="1" ht="24.15" customHeight="1">
      <c r="A202" s="37"/>
      <c r="B202" s="38"/>
      <c r="C202" s="212" t="s">
        <v>289</v>
      </c>
      <c r="D202" s="212" t="s">
        <v>141</v>
      </c>
      <c r="E202" s="213" t="s">
        <v>290</v>
      </c>
      <c r="F202" s="214" t="s">
        <v>291</v>
      </c>
      <c r="G202" s="215" t="s">
        <v>144</v>
      </c>
      <c r="H202" s="216">
        <v>423</v>
      </c>
      <c r="I202" s="217"/>
      <c r="J202" s="218">
        <f>ROUND(I202*H202,2)</f>
        <v>0</v>
      </c>
      <c r="K202" s="219"/>
      <c r="L202" s="43"/>
      <c r="M202" s="220" t="s">
        <v>1</v>
      </c>
      <c r="N202" s="221" t="s">
        <v>41</v>
      </c>
      <c r="O202" s="90"/>
      <c r="P202" s="222">
        <f>O202*H202</f>
        <v>0</v>
      </c>
      <c r="Q202" s="222">
        <v>0</v>
      </c>
      <c r="R202" s="222">
        <f>Q202*H202</f>
        <v>0</v>
      </c>
      <c r="S202" s="222">
        <v>0</v>
      </c>
      <c r="T202" s="223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224" t="s">
        <v>145</v>
      </c>
      <c r="AT202" s="224" t="s">
        <v>141</v>
      </c>
      <c r="AU202" s="224" t="s">
        <v>85</v>
      </c>
      <c r="AY202" s="16" t="s">
        <v>139</v>
      </c>
      <c r="BE202" s="225">
        <f>IF(N202="základní",J202,0)</f>
        <v>0</v>
      </c>
      <c r="BF202" s="225">
        <f>IF(N202="snížená",J202,0)</f>
        <v>0</v>
      </c>
      <c r="BG202" s="225">
        <f>IF(N202="zákl. přenesená",J202,0)</f>
        <v>0</v>
      </c>
      <c r="BH202" s="225">
        <f>IF(N202="sníž. přenesená",J202,0)</f>
        <v>0</v>
      </c>
      <c r="BI202" s="225">
        <f>IF(N202="nulová",J202,0)</f>
        <v>0</v>
      </c>
      <c r="BJ202" s="16" t="s">
        <v>81</v>
      </c>
      <c r="BK202" s="225">
        <f>ROUND(I202*H202,2)</f>
        <v>0</v>
      </c>
      <c r="BL202" s="16" t="s">
        <v>145</v>
      </c>
      <c r="BM202" s="224" t="s">
        <v>292</v>
      </c>
    </row>
    <row r="203" s="13" customFormat="1">
      <c r="A203" s="13"/>
      <c r="B203" s="226"/>
      <c r="C203" s="227"/>
      <c r="D203" s="228" t="s">
        <v>147</v>
      </c>
      <c r="E203" s="229" t="s">
        <v>1</v>
      </c>
      <c r="F203" s="230" t="s">
        <v>97</v>
      </c>
      <c r="G203" s="227"/>
      <c r="H203" s="231">
        <v>423</v>
      </c>
      <c r="I203" s="232"/>
      <c r="J203" s="227"/>
      <c r="K203" s="227"/>
      <c r="L203" s="233"/>
      <c r="M203" s="234"/>
      <c r="N203" s="235"/>
      <c r="O203" s="235"/>
      <c r="P203" s="235"/>
      <c r="Q203" s="235"/>
      <c r="R203" s="235"/>
      <c r="S203" s="235"/>
      <c r="T203" s="236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7" t="s">
        <v>147</v>
      </c>
      <c r="AU203" s="237" t="s">
        <v>85</v>
      </c>
      <c r="AV203" s="13" t="s">
        <v>85</v>
      </c>
      <c r="AW203" s="13" t="s">
        <v>32</v>
      </c>
      <c r="AX203" s="13" t="s">
        <v>81</v>
      </c>
      <c r="AY203" s="237" t="s">
        <v>139</v>
      </c>
    </row>
    <row r="204" s="2" customFormat="1" ht="14.4" customHeight="1">
      <c r="A204" s="37"/>
      <c r="B204" s="38"/>
      <c r="C204" s="212" t="s">
        <v>293</v>
      </c>
      <c r="D204" s="212" t="s">
        <v>141</v>
      </c>
      <c r="E204" s="213" t="s">
        <v>294</v>
      </c>
      <c r="F204" s="214" t="s">
        <v>295</v>
      </c>
      <c r="G204" s="215" t="s">
        <v>144</v>
      </c>
      <c r="H204" s="216">
        <v>234</v>
      </c>
      <c r="I204" s="217"/>
      <c r="J204" s="218">
        <f>ROUND(I204*H204,2)</f>
        <v>0</v>
      </c>
      <c r="K204" s="219"/>
      <c r="L204" s="43"/>
      <c r="M204" s="220" t="s">
        <v>1</v>
      </c>
      <c r="N204" s="221" t="s">
        <v>41</v>
      </c>
      <c r="O204" s="90"/>
      <c r="P204" s="222">
        <f>O204*H204</f>
        <v>0</v>
      </c>
      <c r="Q204" s="222">
        <v>0</v>
      </c>
      <c r="R204" s="222">
        <f>Q204*H204</f>
        <v>0</v>
      </c>
      <c r="S204" s="222">
        <v>0</v>
      </c>
      <c r="T204" s="223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224" t="s">
        <v>145</v>
      </c>
      <c r="AT204" s="224" t="s">
        <v>141</v>
      </c>
      <c r="AU204" s="224" t="s">
        <v>85</v>
      </c>
      <c r="AY204" s="16" t="s">
        <v>139</v>
      </c>
      <c r="BE204" s="225">
        <f>IF(N204="základní",J204,0)</f>
        <v>0</v>
      </c>
      <c r="BF204" s="225">
        <f>IF(N204="snížená",J204,0)</f>
        <v>0</v>
      </c>
      <c r="BG204" s="225">
        <f>IF(N204="zákl. přenesená",J204,0)</f>
        <v>0</v>
      </c>
      <c r="BH204" s="225">
        <f>IF(N204="sníž. přenesená",J204,0)</f>
        <v>0</v>
      </c>
      <c r="BI204" s="225">
        <f>IF(N204="nulová",J204,0)</f>
        <v>0</v>
      </c>
      <c r="BJ204" s="16" t="s">
        <v>81</v>
      </c>
      <c r="BK204" s="225">
        <f>ROUND(I204*H204,2)</f>
        <v>0</v>
      </c>
      <c r="BL204" s="16" t="s">
        <v>145</v>
      </c>
      <c r="BM204" s="224" t="s">
        <v>296</v>
      </c>
    </row>
    <row r="205" s="13" customFormat="1">
      <c r="A205" s="13"/>
      <c r="B205" s="226"/>
      <c r="C205" s="227"/>
      <c r="D205" s="228" t="s">
        <v>147</v>
      </c>
      <c r="E205" s="229" t="s">
        <v>1</v>
      </c>
      <c r="F205" s="230" t="s">
        <v>297</v>
      </c>
      <c r="G205" s="227"/>
      <c r="H205" s="231">
        <v>234</v>
      </c>
      <c r="I205" s="232"/>
      <c r="J205" s="227"/>
      <c r="K205" s="227"/>
      <c r="L205" s="233"/>
      <c r="M205" s="234"/>
      <c r="N205" s="235"/>
      <c r="O205" s="235"/>
      <c r="P205" s="235"/>
      <c r="Q205" s="235"/>
      <c r="R205" s="235"/>
      <c r="S205" s="235"/>
      <c r="T205" s="236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7" t="s">
        <v>147</v>
      </c>
      <c r="AU205" s="237" t="s">
        <v>85</v>
      </c>
      <c r="AV205" s="13" t="s">
        <v>85</v>
      </c>
      <c r="AW205" s="13" t="s">
        <v>32</v>
      </c>
      <c r="AX205" s="13" t="s">
        <v>81</v>
      </c>
      <c r="AY205" s="237" t="s">
        <v>139</v>
      </c>
    </row>
    <row r="206" s="2" customFormat="1" ht="14.4" customHeight="1">
      <c r="A206" s="37"/>
      <c r="B206" s="38"/>
      <c r="C206" s="212" t="s">
        <v>298</v>
      </c>
      <c r="D206" s="212" t="s">
        <v>141</v>
      </c>
      <c r="E206" s="213" t="s">
        <v>299</v>
      </c>
      <c r="F206" s="214" t="s">
        <v>300</v>
      </c>
      <c r="G206" s="215" t="s">
        <v>144</v>
      </c>
      <c r="H206" s="216">
        <v>32</v>
      </c>
      <c r="I206" s="217"/>
      <c r="J206" s="218">
        <f>ROUND(I206*H206,2)</f>
        <v>0</v>
      </c>
      <c r="K206" s="219"/>
      <c r="L206" s="43"/>
      <c r="M206" s="220" t="s">
        <v>1</v>
      </c>
      <c r="N206" s="221" t="s">
        <v>41</v>
      </c>
      <c r="O206" s="90"/>
      <c r="P206" s="222">
        <f>O206*H206</f>
        <v>0</v>
      </c>
      <c r="Q206" s="222">
        <v>0.34499999999999997</v>
      </c>
      <c r="R206" s="222">
        <f>Q206*H206</f>
        <v>11.039999999999999</v>
      </c>
      <c r="S206" s="222">
        <v>0</v>
      </c>
      <c r="T206" s="223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224" t="s">
        <v>145</v>
      </c>
      <c r="AT206" s="224" t="s">
        <v>141</v>
      </c>
      <c r="AU206" s="224" t="s">
        <v>85</v>
      </c>
      <c r="AY206" s="16" t="s">
        <v>139</v>
      </c>
      <c r="BE206" s="225">
        <f>IF(N206="základní",J206,0)</f>
        <v>0</v>
      </c>
      <c r="BF206" s="225">
        <f>IF(N206="snížená",J206,0)</f>
        <v>0</v>
      </c>
      <c r="BG206" s="225">
        <f>IF(N206="zákl. přenesená",J206,0)</f>
        <v>0</v>
      </c>
      <c r="BH206" s="225">
        <f>IF(N206="sníž. přenesená",J206,0)</f>
        <v>0</v>
      </c>
      <c r="BI206" s="225">
        <f>IF(N206="nulová",J206,0)</f>
        <v>0</v>
      </c>
      <c r="BJ206" s="16" t="s">
        <v>81</v>
      </c>
      <c r="BK206" s="225">
        <f>ROUND(I206*H206,2)</f>
        <v>0</v>
      </c>
      <c r="BL206" s="16" t="s">
        <v>145</v>
      </c>
      <c r="BM206" s="224" t="s">
        <v>301</v>
      </c>
    </row>
    <row r="207" s="13" customFormat="1">
      <c r="A207" s="13"/>
      <c r="B207" s="226"/>
      <c r="C207" s="227"/>
      <c r="D207" s="228" t="s">
        <v>147</v>
      </c>
      <c r="E207" s="229" t="s">
        <v>1</v>
      </c>
      <c r="F207" s="230" t="s">
        <v>302</v>
      </c>
      <c r="G207" s="227"/>
      <c r="H207" s="231">
        <v>32</v>
      </c>
      <c r="I207" s="232"/>
      <c r="J207" s="227"/>
      <c r="K207" s="227"/>
      <c r="L207" s="233"/>
      <c r="M207" s="234"/>
      <c r="N207" s="235"/>
      <c r="O207" s="235"/>
      <c r="P207" s="235"/>
      <c r="Q207" s="235"/>
      <c r="R207" s="235"/>
      <c r="S207" s="235"/>
      <c r="T207" s="236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7" t="s">
        <v>147</v>
      </c>
      <c r="AU207" s="237" t="s">
        <v>85</v>
      </c>
      <c r="AV207" s="13" t="s">
        <v>85</v>
      </c>
      <c r="AW207" s="13" t="s">
        <v>32</v>
      </c>
      <c r="AX207" s="13" t="s">
        <v>81</v>
      </c>
      <c r="AY207" s="237" t="s">
        <v>139</v>
      </c>
    </row>
    <row r="208" s="2" customFormat="1" ht="24.15" customHeight="1">
      <c r="A208" s="37"/>
      <c r="B208" s="38"/>
      <c r="C208" s="212" t="s">
        <v>303</v>
      </c>
      <c r="D208" s="212" t="s">
        <v>141</v>
      </c>
      <c r="E208" s="213" t="s">
        <v>304</v>
      </c>
      <c r="F208" s="214" t="s">
        <v>305</v>
      </c>
      <c r="G208" s="215" t="s">
        <v>144</v>
      </c>
      <c r="H208" s="216">
        <v>946</v>
      </c>
      <c r="I208" s="217"/>
      <c r="J208" s="218">
        <f>ROUND(I208*H208,2)</f>
        <v>0</v>
      </c>
      <c r="K208" s="219"/>
      <c r="L208" s="43"/>
      <c r="M208" s="220" t="s">
        <v>1</v>
      </c>
      <c r="N208" s="221" t="s">
        <v>41</v>
      </c>
      <c r="O208" s="90"/>
      <c r="P208" s="222">
        <f>O208*H208</f>
        <v>0</v>
      </c>
      <c r="Q208" s="222">
        <v>0</v>
      </c>
      <c r="R208" s="222">
        <f>Q208*H208</f>
        <v>0</v>
      </c>
      <c r="S208" s="222">
        <v>0</v>
      </c>
      <c r="T208" s="223">
        <f>S208*H208</f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224" t="s">
        <v>145</v>
      </c>
      <c r="AT208" s="224" t="s">
        <v>141</v>
      </c>
      <c r="AU208" s="224" t="s">
        <v>85</v>
      </c>
      <c r="AY208" s="16" t="s">
        <v>139</v>
      </c>
      <c r="BE208" s="225">
        <f>IF(N208="základní",J208,0)</f>
        <v>0</v>
      </c>
      <c r="BF208" s="225">
        <f>IF(N208="snížená",J208,0)</f>
        <v>0</v>
      </c>
      <c r="BG208" s="225">
        <f>IF(N208="zákl. přenesená",J208,0)</f>
        <v>0</v>
      </c>
      <c r="BH208" s="225">
        <f>IF(N208="sníž. přenesená",J208,0)</f>
        <v>0</v>
      </c>
      <c r="BI208" s="225">
        <f>IF(N208="nulová",J208,0)</f>
        <v>0</v>
      </c>
      <c r="BJ208" s="16" t="s">
        <v>81</v>
      </c>
      <c r="BK208" s="225">
        <f>ROUND(I208*H208,2)</f>
        <v>0</v>
      </c>
      <c r="BL208" s="16" t="s">
        <v>145</v>
      </c>
      <c r="BM208" s="224" t="s">
        <v>306</v>
      </c>
    </row>
    <row r="209" s="13" customFormat="1">
      <c r="A209" s="13"/>
      <c r="B209" s="226"/>
      <c r="C209" s="227"/>
      <c r="D209" s="228" t="s">
        <v>147</v>
      </c>
      <c r="E209" s="229" t="s">
        <v>103</v>
      </c>
      <c r="F209" s="230" t="s">
        <v>307</v>
      </c>
      <c r="G209" s="227"/>
      <c r="H209" s="231">
        <v>50</v>
      </c>
      <c r="I209" s="232"/>
      <c r="J209" s="227"/>
      <c r="K209" s="227"/>
      <c r="L209" s="233"/>
      <c r="M209" s="234"/>
      <c r="N209" s="235"/>
      <c r="O209" s="235"/>
      <c r="P209" s="235"/>
      <c r="Q209" s="235"/>
      <c r="R209" s="235"/>
      <c r="S209" s="235"/>
      <c r="T209" s="236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7" t="s">
        <v>147</v>
      </c>
      <c r="AU209" s="237" t="s">
        <v>85</v>
      </c>
      <c r="AV209" s="13" t="s">
        <v>85</v>
      </c>
      <c r="AW209" s="13" t="s">
        <v>32</v>
      </c>
      <c r="AX209" s="13" t="s">
        <v>76</v>
      </c>
      <c r="AY209" s="237" t="s">
        <v>139</v>
      </c>
    </row>
    <row r="210" s="13" customFormat="1">
      <c r="A210" s="13"/>
      <c r="B210" s="226"/>
      <c r="C210" s="227"/>
      <c r="D210" s="228" t="s">
        <v>147</v>
      </c>
      <c r="E210" s="229" t="s">
        <v>1</v>
      </c>
      <c r="F210" s="230" t="s">
        <v>308</v>
      </c>
      <c r="G210" s="227"/>
      <c r="H210" s="231">
        <v>946</v>
      </c>
      <c r="I210" s="232"/>
      <c r="J210" s="227"/>
      <c r="K210" s="227"/>
      <c r="L210" s="233"/>
      <c r="M210" s="234"/>
      <c r="N210" s="235"/>
      <c r="O210" s="235"/>
      <c r="P210" s="235"/>
      <c r="Q210" s="235"/>
      <c r="R210" s="235"/>
      <c r="S210" s="235"/>
      <c r="T210" s="236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7" t="s">
        <v>147</v>
      </c>
      <c r="AU210" s="237" t="s">
        <v>85</v>
      </c>
      <c r="AV210" s="13" t="s">
        <v>85</v>
      </c>
      <c r="AW210" s="13" t="s">
        <v>32</v>
      </c>
      <c r="AX210" s="13" t="s">
        <v>81</v>
      </c>
      <c r="AY210" s="237" t="s">
        <v>139</v>
      </c>
    </row>
    <row r="211" s="2" customFormat="1" ht="24.15" customHeight="1">
      <c r="A211" s="37"/>
      <c r="B211" s="38"/>
      <c r="C211" s="212" t="s">
        <v>309</v>
      </c>
      <c r="D211" s="212" t="s">
        <v>141</v>
      </c>
      <c r="E211" s="213" t="s">
        <v>310</v>
      </c>
      <c r="F211" s="214" t="s">
        <v>311</v>
      </c>
      <c r="G211" s="215" t="s">
        <v>144</v>
      </c>
      <c r="H211" s="216">
        <v>473</v>
      </c>
      <c r="I211" s="217"/>
      <c r="J211" s="218">
        <f>ROUND(I211*H211,2)</f>
        <v>0</v>
      </c>
      <c r="K211" s="219"/>
      <c r="L211" s="43"/>
      <c r="M211" s="220" t="s">
        <v>1</v>
      </c>
      <c r="N211" s="221" t="s">
        <v>41</v>
      </c>
      <c r="O211" s="90"/>
      <c r="P211" s="222">
        <f>O211*H211</f>
        <v>0</v>
      </c>
      <c r="Q211" s="222">
        <v>0</v>
      </c>
      <c r="R211" s="222">
        <f>Q211*H211</f>
        <v>0</v>
      </c>
      <c r="S211" s="222">
        <v>0</v>
      </c>
      <c r="T211" s="223">
        <f>S211*H211</f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224" t="s">
        <v>145</v>
      </c>
      <c r="AT211" s="224" t="s">
        <v>141</v>
      </c>
      <c r="AU211" s="224" t="s">
        <v>85</v>
      </c>
      <c r="AY211" s="16" t="s">
        <v>139</v>
      </c>
      <c r="BE211" s="225">
        <f>IF(N211="základní",J211,0)</f>
        <v>0</v>
      </c>
      <c r="BF211" s="225">
        <f>IF(N211="snížená",J211,0)</f>
        <v>0</v>
      </c>
      <c r="BG211" s="225">
        <f>IF(N211="zákl. přenesená",J211,0)</f>
        <v>0</v>
      </c>
      <c r="BH211" s="225">
        <f>IF(N211="sníž. přenesená",J211,0)</f>
        <v>0</v>
      </c>
      <c r="BI211" s="225">
        <f>IF(N211="nulová",J211,0)</f>
        <v>0</v>
      </c>
      <c r="BJ211" s="16" t="s">
        <v>81</v>
      </c>
      <c r="BK211" s="225">
        <f>ROUND(I211*H211,2)</f>
        <v>0</v>
      </c>
      <c r="BL211" s="16" t="s">
        <v>145</v>
      </c>
      <c r="BM211" s="224" t="s">
        <v>312</v>
      </c>
    </row>
    <row r="212" s="13" customFormat="1">
      <c r="A212" s="13"/>
      <c r="B212" s="226"/>
      <c r="C212" s="227"/>
      <c r="D212" s="228" t="s">
        <v>147</v>
      </c>
      <c r="E212" s="229" t="s">
        <v>1</v>
      </c>
      <c r="F212" s="230" t="s">
        <v>313</v>
      </c>
      <c r="G212" s="227"/>
      <c r="H212" s="231">
        <v>473</v>
      </c>
      <c r="I212" s="232"/>
      <c r="J212" s="227"/>
      <c r="K212" s="227"/>
      <c r="L212" s="233"/>
      <c r="M212" s="234"/>
      <c r="N212" s="235"/>
      <c r="O212" s="235"/>
      <c r="P212" s="235"/>
      <c r="Q212" s="235"/>
      <c r="R212" s="235"/>
      <c r="S212" s="235"/>
      <c r="T212" s="236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7" t="s">
        <v>147</v>
      </c>
      <c r="AU212" s="237" t="s">
        <v>85</v>
      </c>
      <c r="AV212" s="13" t="s">
        <v>85</v>
      </c>
      <c r="AW212" s="13" t="s">
        <v>32</v>
      </c>
      <c r="AX212" s="13" t="s">
        <v>81</v>
      </c>
      <c r="AY212" s="237" t="s">
        <v>139</v>
      </c>
    </row>
    <row r="213" s="2" customFormat="1" ht="24.15" customHeight="1">
      <c r="A213" s="37"/>
      <c r="B213" s="38"/>
      <c r="C213" s="212" t="s">
        <v>314</v>
      </c>
      <c r="D213" s="212" t="s">
        <v>141</v>
      </c>
      <c r="E213" s="213" t="s">
        <v>315</v>
      </c>
      <c r="F213" s="214" t="s">
        <v>316</v>
      </c>
      <c r="G213" s="215" t="s">
        <v>144</v>
      </c>
      <c r="H213" s="216">
        <v>473</v>
      </c>
      <c r="I213" s="217"/>
      <c r="J213" s="218">
        <f>ROUND(I213*H213,2)</f>
        <v>0</v>
      </c>
      <c r="K213" s="219"/>
      <c r="L213" s="43"/>
      <c r="M213" s="220" t="s">
        <v>1</v>
      </c>
      <c r="N213" s="221" t="s">
        <v>41</v>
      </c>
      <c r="O213" s="90"/>
      <c r="P213" s="222">
        <f>O213*H213</f>
        <v>0</v>
      </c>
      <c r="Q213" s="222">
        <v>0</v>
      </c>
      <c r="R213" s="222">
        <f>Q213*H213</f>
        <v>0</v>
      </c>
      <c r="S213" s="222">
        <v>0</v>
      </c>
      <c r="T213" s="223">
        <f>S213*H213</f>
        <v>0</v>
      </c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R213" s="224" t="s">
        <v>145</v>
      </c>
      <c r="AT213" s="224" t="s">
        <v>141</v>
      </c>
      <c r="AU213" s="224" t="s">
        <v>85</v>
      </c>
      <c r="AY213" s="16" t="s">
        <v>139</v>
      </c>
      <c r="BE213" s="225">
        <f>IF(N213="základní",J213,0)</f>
        <v>0</v>
      </c>
      <c r="BF213" s="225">
        <f>IF(N213="snížená",J213,0)</f>
        <v>0</v>
      </c>
      <c r="BG213" s="225">
        <f>IF(N213="zákl. přenesená",J213,0)</f>
        <v>0</v>
      </c>
      <c r="BH213" s="225">
        <f>IF(N213="sníž. přenesená",J213,0)</f>
        <v>0</v>
      </c>
      <c r="BI213" s="225">
        <f>IF(N213="nulová",J213,0)</f>
        <v>0</v>
      </c>
      <c r="BJ213" s="16" t="s">
        <v>81</v>
      </c>
      <c r="BK213" s="225">
        <f>ROUND(I213*H213,2)</f>
        <v>0</v>
      </c>
      <c r="BL213" s="16" t="s">
        <v>145</v>
      </c>
      <c r="BM213" s="224" t="s">
        <v>317</v>
      </c>
    </row>
    <row r="214" s="13" customFormat="1">
      <c r="A214" s="13"/>
      <c r="B214" s="226"/>
      <c r="C214" s="227"/>
      <c r="D214" s="228" t="s">
        <v>147</v>
      </c>
      <c r="E214" s="229" t="s">
        <v>1</v>
      </c>
      <c r="F214" s="230" t="s">
        <v>313</v>
      </c>
      <c r="G214" s="227"/>
      <c r="H214" s="231">
        <v>473</v>
      </c>
      <c r="I214" s="232"/>
      <c r="J214" s="227"/>
      <c r="K214" s="227"/>
      <c r="L214" s="233"/>
      <c r="M214" s="234"/>
      <c r="N214" s="235"/>
      <c r="O214" s="235"/>
      <c r="P214" s="235"/>
      <c r="Q214" s="235"/>
      <c r="R214" s="235"/>
      <c r="S214" s="235"/>
      <c r="T214" s="236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7" t="s">
        <v>147</v>
      </c>
      <c r="AU214" s="237" t="s">
        <v>85</v>
      </c>
      <c r="AV214" s="13" t="s">
        <v>85</v>
      </c>
      <c r="AW214" s="13" t="s">
        <v>32</v>
      </c>
      <c r="AX214" s="13" t="s">
        <v>81</v>
      </c>
      <c r="AY214" s="237" t="s">
        <v>139</v>
      </c>
    </row>
    <row r="215" s="2" customFormat="1" ht="24.15" customHeight="1">
      <c r="A215" s="37"/>
      <c r="B215" s="38"/>
      <c r="C215" s="212" t="s">
        <v>318</v>
      </c>
      <c r="D215" s="212" t="s">
        <v>141</v>
      </c>
      <c r="E215" s="213" t="s">
        <v>319</v>
      </c>
      <c r="F215" s="214" t="s">
        <v>320</v>
      </c>
      <c r="G215" s="215" t="s">
        <v>144</v>
      </c>
      <c r="H215" s="216">
        <v>136</v>
      </c>
      <c r="I215" s="217"/>
      <c r="J215" s="218">
        <f>ROUND(I215*H215,2)</f>
        <v>0</v>
      </c>
      <c r="K215" s="219"/>
      <c r="L215" s="43"/>
      <c r="M215" s="220" t="s">
        <v>1</v>
      </c>
      <c r="N215" s="221" t="s">
        <v>41</v>
      </c>
      <c r="O215" s="90"/>
      <c r="P215" s="222">
        <f>O215*H215</f>
        <v>0</v>
      </c>
      <c r="Q215" s="222">
        <v>0.10362</v>
      </c>
      <c r="R215" s="222">
        <f>Q215*H215</f>
        <v>14.092320000000001</v>
      </c>
      <c r="S215" s="222">
        <v>0</v>
      </c>
      <c r="T215" s="223">
        <f>S215*H215</f>
        <v>0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224" t="s">
        <v>145</v>
      </c>
      <c r="AT215" s="224" t="s">
        <v>141</v>
      </c>
      <c r="AU215" s="224" t="s">
        <v>85</v>
      </c>
      <c r="AY215" s="16" t="s">
        <v>139</v>
      </c>
      <c r="BE215" s="225">
        <f>IF(N215="základní",J215,0)</f>
        <v>0</v>
      </c>
      <c r="BF215" s="225">
        <f>IF(N215="snížená",J215,0)</f>
        <v>0</v>
      </c>
      <c r="BG215" s="225">
        <f>IF(N215="zákl. přenesená",J215,0)</f>
        <v>0</v>
      </c>
      <c r="BH215" s="225">
        <f>IF(N215="sníž. přenesená",J215,0)</f>
        <v>0</v>
      </c>
      <c r="BI215" s="225">
        <f>IF(N215="nulová",J215,0)</f>
        <v>0</v>
      </c>
      <c r="BJ215" s="16" t="s">
        <v>81</v>
      </c>
      <c r="BK215" s="225">
        <f>ROUND(I215*H215,2)</f>
        <v>0</v>
      </c>
      <c r="BL215" s="16" t="s">
        <v>145</v>
      </c>
      <c r="BM215" s="224" t="s">
        <v>321</v>
      </c>
    </row>
    <row r="216" s="13" customFormat="1">
      <c r="A216" s="13"/>
      <c r="B216" s="226"/>
      <c r="C216" s="227"/>
      <c r="D216" s="228" t="s">
        <v>147</v>
      </c>
      <c r="E216" s="229" t="s">
        <v>1</v>
      </c>
      <c r="F216" s="230" t="s">
        <v>101</v>
      </c>
      <c r="G216" s="227"/>
      <c r="H216" s="231">
        <v>136</v>
      </c>
      <c r="I216" s="232"/>
      <c r="J216" s="227"/>
      <c r="K216" s="227"/>
      <c r="L216" s="233"/>
      <c r="M216" s="234"/>
      <c r="N216" s="235"/>
      <c r="O216" s="235"/>
      <c r="P216" s="235"/>
      <c r="Q216" s="235"/>
      <c r="R216" s="235"/>
      <c r="S216" s="235"/>
      <c r="T216" s="236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7" t="s">
        <v>147</v>
      </c>
      <c r="AU216" s="237" t="s">
        <v>85</v>
      </c>
      <c r="AV216" s="13" t="s">
        <v>85</v>
      </c>
      <c r="AW216" s="13" t="s">
        <v>32</v>
      </c>
      <c r="AX216" s="13" t="s">
        <v>81</v>
      </c>
      <c r="AY216" s="237" t="s">
        <v>139</v>
      </c>
    </row>
    <row r="217" s="2" customFormat="1" ht="14.4" customHeight="1">
      <c r="A217" s="37"/>
      <c r="B217" s="38"/>
      <c r="C217" s="249" t="s">
        <v>322</v>
      </c>
      <c r="D217" s="249" t="s">
        <v>254</v>
      </c>
      <c r="E217" s="250" t="s">
        <v>323</v>
      </c>
      <c r="F217" s="251" t="s">
        <v>324</v>
      </c>
      <c r="G217" s="252" t="s">
        <v>144</v>
      </c>
      <c r="H217" s="253">
        <v>136</v>
      </c>
      <c r="I217" s="254"/>
      <c r="J217" s="255">
        <f>ROUND(I217*H217,2)</f>
        <v>0</v>
      </c>
      <c r="K217" s="256"/>
      <c r="L217" s="257"/>
      <c r="M217" s="258" t="s">
        <v>1</v>
      </c>
      <c r="N217" s="259" t="s">
        <v>41</v>
      </c>
      <c r="O217" s="90"/>
      <c r="P217" s="222">
        <f>O217*H217</f>
        <v>0</v>
      </c>
      <c r="Q217" s="222">
        <v>0.152</v>
      </c>
      <c r="R217" s="222">
        <f>Q217*H217</f>
        <v>20.672000000000001</v>
      </c>
      <c r="S217" s="222">
        <v>0</v>
      </c>
      <c r="T217" s="223">
        <f>S217*H217</f>
        <v>0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224" t="s">
        <v>181</v>
      </c>
      <c r="AT217" s="224" t="s">
        <v>254</v>
      </c>
      <c r="AU217" s="224" t="s">
        <v>85</v>
      </c>
      <c r="AY217" s="16" t="s">
        <v>139</v>
      </c>
      <c r="BE217" s="225">
        <f>IF(N217="základní",J217,0)</f>
        <v>0</v>
      </c>
      <c r="BF217" s="225">
        <f>IF(N217="snížená",J217,0)</f>
        <v>0</v>
      </c>
      <c r="BG217" s="225">
        <f>IF(N217="zákl. přenesená",J217,0)</f>
        <v>0</v>
      </c>
      <c r="BH217" s="225">
        <f>IF(N217="sníž. přenesená",J217,0)</f>
        <v>0</v>
      </c>
      <c r="BI217" s="225">
        <f>IF(N217="nulová",J217,0)</f>
        <v>0</v>
      </c>
      <c r="BJ217" s="16" t="s">
        <v>81</v>
      </c>
      <c r="BK217" s="225">
        <f>ROUND(I217*H217,2)</f>
        <v>0</v>
      </c>
      <c r="BL217" s="16" t="s">
        <v>145</v>
      </c>
      <c r="BM217" s="224" t="s">
        <v>325</v>
      </c>
    </row>
    <row r="218" s="2" customFormat="1" ht="24.15" customHeight="1">
      <c r="A218" s="37"/>
      <c r="B218" s="38"/>
      <c r="C218" s="212" t="s">
        <v>326</v>
      </c>
      <c r="D218" s="212" t="s">
        <v>141</v>
      </c>
      <c r="E218" s="213" t="s">
        <v>327</v>
      </c>
      <c r="F218" s="214" t="s">
        <v>328</v>
      </c>
      <c r="G218" s="215" t="s">
        <v>144</v>
      </c>
      <c r="H218" s="216">
        <v>98</v>
      </c>
      <c r="I218" s="217"/>
      <c r="J218" s="218">
        <f>ROUND(I218*H218,2)</f>
        <v>0</v>
      </c>
      <c r="K218" s="219"/>
      <c r="L218" s="43"/>
      <c r="M218" s="220" t="s">
        <v>1</v>
      </c>
      <c r="N218" s="221" t="s">
        <v>41</v>
      </c>
      <c r="O218" s="90"/>
      <c r="P218" s="222">
        <f>O218*H218</f>
        <v>0</v>
      </c>
      <c r="Q218" s="222">
        <v>0.080030000000000004</v>
      </c>
      <c r="R218" s="222">
        <f>Q218*H218</f>
        <v>7.8429400000000005</v>
      </c>
      <c r="S218" s="222">
        <v>0</v>
      </c>
      <c r="T218" s="223">
        <f>S218*H218</f>
        <v>0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224" t="s">
        <v>145</v>
      </c>
      <c r="AT218" s="224" t="s">
        <v>141</v>
      </c>
      <c r="AU218" s="224" t="s">
        <v>85</v>
      </c>
      <c r="AY218" s="16" t="s">
        <v>139</v>
      </c>
      <c r="BE218" s="225">
        <f>IF(N218="základní",J218,0)</f>
        <v>0</v>
      </c>
      <c r="BF218" s="225">
        <f>IF(N218="snížená",J218,0)</f>
        <v>0</v>
      </c>
      <c r="BG218" s="225">
        <f>IF(N218="zákl. přenesená",J218,0)</f>
        <v>0</v>
      </c>
      <c r="BH218" s="225">
        <f>IF(N218="sníž. přenesená",J218,0)</f>
        <v>0</v>
      </c>
      <c r="BI218" s="225">
        <f>IF(N218="nulová",J218,0)</f>
        <v>0</v>
      </c>
      <c r="BJ218" s="16" t="s">
        <v>81</v>
      </c>
      <c r="BK218" s="225">
        <f>ROUND(I218*H218,2)</f>
        <v>0</v>
      </c>
      <c r="BL218" s="16" t="s">
        <v>145</v>
      </c>
      <c r="BM218" s="224" t="s">
        <v>329</v>
      </c>
    </row>
    <row r="219" s="13" customFormat="1">
      <c r="A219" s="13"/>
      <c r="B219" s="226"/>
      <c r="C219" s="227"/>
      <c r="D219" s="228" t="s">
        <v>147</v>
      </c>
      <c r="E219" s="229" t="s">
        <v>1</v>
      </c>
      <c r="F219" s="230" t="s">
        <v>99</v>
      </c>
      <c r="G219" s="227"/>
      <c r="H219" s="231">
        <v>98</v>
      </c>
      <c r="I219" s="232"/>
      <c r="J219" s="227"/>
      <c r="K219" s="227"/>
      <c r="L219" s="233"/>
      <c r="M219" s="234"/>
      <c r="N219" s="235"/>
      <c r="O219" s="235"/>
      <c r="P219" s="235"/>
      <c r="Q219" s="235"/>
      <c r="R219" s="235"/>
      <c r="S219" s="235"/>
      <c r="T219" s="236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7" t="s">
        <v>147</v>
      </c>
      <c r="AU219" s="237" t="s">
        <v>85</v>
      </c>
      <c r="AV219" s="13" t="s">
        <v>85</v>
      </c>
      <c r="AW219" s="13" t="s">
        <v>32</v>
      </c>
      <c r="AX219" s="13" t="s">
        <v>81</v>
      </c>
      <c r="AY219" s="237" t="s">
        <v>139</v>
      </c>
    </row>
    <row r="220" s="2" customFormat="1" ht="24.15" customHeight="1">
      <c r="A220" s="37"/>
      <c r="B220" s="38"/>
      <c r="C220" s="249" t="s">
        <v>330</v>
      </c>
      <c r="D220" s="249" t="s">
        <v>254</v>
      </c>
      <c r="E220" s="250" t="s">
        <v>331</v>
      </c>
      <c r="F220" s="251" t="s">
        <v>332</v>
      </c>
      <c r="G220" s="252" t="s">
        <v>144</v>
      </c>
      <c r="H220" s="253">
        <v>98</v>
      </c>
      <c r="I220" s="254"/>
      <c r="J220" s="255">
        <f>ROUND(I220*H220,2)</f>
        <v>0</v>
      </c>
      <c r="K220" s="256"/>
      <c r="L220" s="257"/>
      <c r="M220" s="258" t="s">
        <v>1</v>
      </c>
      <c r="N220" s="259" t="s">
        <v>41</v>
      </c>
      <c r="O220" s="90"/>
      <c r="P220" s="222">
        <f>O220*H220</f>
        <v>0</v>
      </c>
      <c r="Q220" s="222">
        <v>0.20699999999999999</v>
      </c>
      <c r="R220" s="222">
        <f>Q220*H220</f>
        <v>20.285999999999998</v>
      </c>
      <c r="S220" s="222">
        <v>0</v>
      </c>
      <c r="T220" s="223">
        <f>S220*H220</f>
        <v>0</v>
      </c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R220" s="224" t="s">
        <v>181</v>
      </c>
      <c r="AT220" s="224" t="s">
        <v>254</v>
      </c>
      <c r="AU220" s="224" t="s">
        <v>85</v>
      </c>
      <c r="AY220" s="16" t="s">
        <v>139</v>
      </c>
      <c r="BE220" s="225">
        <f>IF(N220="základní",J220,0)</f>
        <v>0</v>
      </c>
      <c r="BF220" s="225">
        <f>IF(N220="snížená",J220,0)</f>
        <v>0</v>
      </c>
      <c r="BG220" s="225">
        <f>IF(N220="zákl. přenesená",J220,0)</f>
        <v>0</v>
      </c>
      <c r="BH220" s="225">
        <f>IF(N220="sníž. přenesená",J220,0)</f>
        <v>0</v>
      </c>
      <c r="BI220" s="225">
        <f>IF(N220="nulová",J220,0)</f>
        <v>0</v>
      </c>
      <c r="BJ220" s="16" t="s">
        <v>81</v>
      </c>
      <c r="BK220" s="225">
        <f>ROUND(I220*H220,2)</f>
        <v>0</v>
      </c>
      <c r="BL220" s="16" t="s">
        <v>145</v>
      </c>
      <c r="BM220" s="224" t="s">
        <v>333</v>
      </c>
    </row>
    <row r="221" s="12" customFormat="1" ht="22.8" customHeight="1">
      <c r="A221" s="12"/>
      <c r="B221" s="196"/>
      <c r="C221" s="197"/>
      <c r="D221" s="198" t="s">
        <v>75</v>
      </c>
      <c r="E221" s="210" t="s">
        <v>181</v>
      </c>
      <c r="F221" s="210" t="s">
        <v>334</v>
      </c>
      <c r="G221" s="197"/>
      <c r="H221" s="197"/>
      <c r="I221" s="200"/>
      <c r="J221" s="211">
        <f>BK221</f>
        <v>0</v>
      </c>
      <c r="K221" s="197"/>
      <c r="L221" s="202"/>
      <c r="M221" s="203"/>
      <c r="N221" s="204"/>
      <c r="O221" s="204"/>
      <c r="P221" s="205">
        <f>SUM(P222:P237)</f>
        <v>0</v>
      </c>
      <c r="Q221" s="204"/>
      <c r="R221" s="205">
        <f>SUM(R222:R237)</f>
        <v>7.2316800000000008</v>
      </c>
      <c r="S221" s="204"/>
      <c r="T221" s="206">
        <f>SUM(T222:T237)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07" t="s">
        <v>81</v>
      </c>
      <c r="AT221" s="208" t="s">
        <v>75</v>
      </c>
      <c r="AU221" s="208" t="s">
        <v>81</v>
      </c>
      <c r="AY221" s="207" t="s">
        <v>139</v>
      </c>
      <c r="BK221" s="209">
        <f>SUM(BK222:BK237)</f>
        <v>0</v>
      </c>
    </row>
    <row r="222" s="2" customFormat="1" ht="24.15" customHeight="1">
      <c r="A222" s="37"/>
      <c r="B222" s="38"/>
      <c r="C222" s="212" t="s">
        <v>335</v>
      </c>
      <c r="D222" s="212" t="s">
        <v>141</v>
      </c>
      <c r="E222" s="213" t="s">
        <v>336</v>
      </c>
      <c r="F222" s="214" t="s">
        <v>337</v>
      </c>
      <c r="G222" s="215" t="s">
        <v>338</v>
      </c>
      <c r="H222" s="216">
        <v>30.5</v>
      </c>
      <c r="I222" s="217"/>
      <c r="J222" s="218">
        <f>ROUND(I222*H222,2)</f>
        <v>0</v>
      </c>
      <c r="K222" s="219"/>
      <c r="L222" s="43"/>
      <c r="M222" s="220" t="s">
        <v>1</v>
      </c>
      <c r="N222" s="221" t="s">
        <v>41</v>
      </c>
      <c r="O222" s="90"/>
      <c r="P222" s="222">
        <f>O222*H222</f>
        <v>0</v>
      </c>
      <c r="Q222" s="222">
        <v>0.0044000000000000003</v>
      </c>
      <c r="R222" s="222">
        <f>Q222*H222</f>
        <v>0.13420000000000001</v>
      </c>
      <c r="S222" s="222">
        <v>0</v>
      </c>
      <c r="T222" s="223">
        <f>S222*H222</f>
        <v>0</v>
      </c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R222" s="224" t="s">
        <v>145</v>
      </c>
      <c r="AT222" s="224" t="s">
        <v>141</v>
      </c>
      <c r="AU222" s="224" t="s">
        <v>85</v>
      </c>
      <c r="AY222" s="16" t="s">
        <v>139</v>
      </c>
      <c r="BE222" s="225">
        <f>IF(N222="základní",J222,0)</f>
        <v>0</v>
      </c>
      <c r="BF222" s="225">
        <f>IF(N222="snížená",J222,0)</f>
        <v>0</v>
      </c>
      <c r="BG222" s="225">
        <f>IF(N222="zákl. přenesená",J222,0)</f>
        <v>0</v>
      </c>
      <c r="BH222" s="225">
        <f>IF(N222="sníž. přenesená",J222,0)</f>
        <v>0</v>
      </c>
      <c r="BI222" s="225">
        <f>IF(N222="nulová",J222,0)</f>
        <v>0</v>
      </c>
      <c r="BJ222" s="16" t="s">
        <v>81</v>
      </c>
      <c r="BK222" s="225">
        <f>ROUND(I222*H222,2)</f>
        <v>0</v>
      </c>
      <c r="BL222" s="16" t="s">
        <v>145</v>
      </c>
      <c r="BM222" s="224" t="s">
        <v>339</v>
      </c>
    </row>
    <row r="223" s="13" customFormat="1">
      <c r="A223" s="13"/>
      <c r="B223" s="226"/>
      <c r="C223" s="227"/>
      <c r="D223" s="228" t="s">
        <v>147</v>
      </c>
      <c r="E223" s="229" t="s">
        <v>1</v>
      </c>
      <c r="F223" s="230" t="s">
        <v>340</v>
      </c>
      <c r="G223" s="227"/>
      <c r="H223" s="231">
        <v>30.5</v>
      </c>
      <c r="I223" s="232"/>
      <c r="J223" s="227"/>
      <c r="K223" s="227"/>
      <c r="L223" s="233"/>
      <c r="M223" s="234"/>
      <c r="N223" s="235"/>
      <c r="O223" s="235"/>
      <c r="P223" s="235"/>
      <c r="Q223" s="235"/>
      <c r="R223" s="235"/>
      <c r="S223" s="235"/>
      <c r="T223" s="236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7" t="s">
        <v>147</v>
      </c>
      <c r="AU223" s="237" t="s">
        <v>85</v>
      </c>
      <c r="AV223" s="13" t="s">
        <v>85</v>
      </c>
      <c r="AW223" s="13" t="s">
        <v>32</v>
      </c>
      <c r="AX223" s="13" t="s">
        <v>81</v>
      </c>
      <c r="AY223" s="237" t="s">
        <v>139</v>
      </c>
    </row>
    <row r="224" s="2" customFormat="1" ht="14.4" customHeight="1">
      <c r="A224" s="37"/>
      <c r="B224" s="38"/>
      <c r="C224" s="212" t="s">
        <v>341</v>
      </c>
      <c r="D224" s="212" t="s">
        <v>141</v>
      </c>
      <c r="E224" s="213" t="s">
        <v>342</v>
      </c>
      <c r="F224" s="214" t="s">
        <v>343</v>
      </c>
      <c r="G224" s="215" t="s">
        <v>338</v>
      </c>
      <c r="H224" s="216">
        <v>30.5</v>
      </c>
      <c r="I224" s="217"/>
      <c r="J224" s="218">
        <f>ROUND(I224*H224,2)</f>
        <v>0</v>
      </c>
      <c r="K224" s="219"/>
      <c r="L224" s="43"/>
      <c r="M224" s="220" t="s">
        <v>1</v>
      </c>
      <c r="N224" s="221" t="s">
        <v>41</v>
      </c>
      <c r="O224" s="90"/>
      <c r="P224" s="222">
        <f>O224*H224</f>
        <v>0</v>
      </c>
      <c r="Q224" s="222">
        <v>0</v>
      </c>
      <c r="R224" s="222">
        <f>Q224*H224</f>
        <v>0</v>
      </c>
      <c r="S224" s="222">
        <v>0</v>
      </c>
      <c r="T224" s="223">
        <f>S224*H224</f>
        <v>0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224" t="s">
        <v>145</v>
      </c>
      <c r="AT224" s="224" t="s">
        <v>141</v>
      </c>
      <c r="AU224" s="224" t="s">
        <v>85</v>
      </c>
      <c r="AY224" s="16" t="s">
        <v>139</v>
      </c>
      <c r="BE224" s="225">
        <f>IF(N224="základní",J224,0)</f>
        <v>0</v>
      </c>
      <c r="BF224" s="225">
        <f>IF(N224="snížená",J224,0)</f>
        <v>0</v>
      </c>
      <c r="BG224" s="225">
        <f>IF(N224="zákl. přenesená",J224,0)</f>
        <v>0</v>
      </c>
      <c r="BH224" s="225">
        <f>IF(N224="sníž. přenesená",J224,0)</f>
        <v>0</v>
      </c>
      <c r="BI224" s="225">
        <f>IF(N224="nulová",J224,0)</f>
        <v>0</v>
      </c>
      <c r="BJ224" s="16" t="s">
        <v>81</v>
      </c>
      <c r="BK224" s="225">
        <f>ROUND(I224*H224,2)</f>
        <v>0</v>
      </c>
      <c r="BL224" s="16" t="s">
        <v>145</v>
      </c>
      <c r="BM224" s="224" t="s">
        <v>344</v>
      </c>
    </row>
    <row r="225" s="13" customFormat="1">
      <c r="A225" s="13"/>
      <c r="B225" s="226"/>
      <c r="C225" s="227"/>
      <c r="D225" s="228" t="s">
        <v>147</v>
      </c>
      <c r="E225" s="229" t="s">
        <v>1</v>
      </c>
      <c r="F225" s="230" t="s">
        <v>340</v>
      </c>
      <c r="G225" s="227"/>
      <c r="H225" s="231">
        <v>30.5</v>
      </c>
      <c r="I225" s="232"/>
      <c r="J225" s="227"/>
      <c r="K225" s="227"/>
      <c r="L225" s="233"/>
      <c r="M225" s="234"/>
      <c r="N225" s="235"/>
      <c r="O225" s="235"/>
      <c r="P225" s="235"/>
      <c r="Q225" s="235"/>
      <c r="R225" s="235"/>
      <c r="S225" s="235"/>
      <c r="T225" s="236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7" t="s">
        <v>147</v>
      </c>
      <c r="AU225" s="237" t="s">
        <v>85</v>
      </c>
      <c r="AV225" s="13" t="s">
        <v>85</v>
      </c>
      <c r="AW225" s="13" t="s">
        <v>32</v>
      </c>
      <c r="AX225" s="13" t="s">
        <v>81</v>
      </c>
      <c r="AY225" s="237" t="s">
        <v>139</v>
      </c>
    </row>
    <row r="226" s="2" customFormat="1" ht="24.15" customHeight="1">
      <c r="A226" s="37"/>
      <c r="B226" s="38"/>
      <c r="C226" s="212" t="s">
        <v>345</v>
      </c>
      <c r="D226" s="212" t="s">
        <v>141</v>
      </c>
      <c r="E226" s="213" t="s">
        <v>346</v>
      </c>
      <c r="F226" s="214" t="s">
        <v>347</v>
      </c>
      <c r="G226" s="215" t="s">
        <v>155</v>
      </c>
      <c r="H226" s="216">
        <v>4</v>
      </c>
      <c r="I226" s="217"/>
      <c r="J226" s="218">
        <f>ROUND(I226*H226,2)</f>
        <v>0</v>
      </c>
      <c r="K226" s="219"/>
      <c r="L226" s="43"/>
      <c r="M226" s="220" t="s">
        <v>1</v>
      </c>
      <c r="N226" s="221" t="s">
        <v>41</v>
      </c>
      <c r="O226" s="90"/>
      <c r="P226" s="222">
        <f>O226*H226</f>
        <v>0</v>
      </c>
      <c r="Q226" s="222">
        <v>0.45937</v>
      </c>
      <c r="R226" s="222">
        <f>Q226*H226</f>
        <v>1.83748</v>
      </c>
      <c r="S226" s="222">
        <v>0</v>
      </c>
      <c r="T226" s="223">
        <f>S226*H226</f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224" t="s">
        <v>145</v>
      </c>
      <c r="AT226" s="224" t="s">
        <v>141</v>
      </c>
      <c r="AU226" s="224" t="s">
        <v>85</v>
      </c>
      <c r="AY226" s="16" t="s">
        <v>139</v>
      </c>
      <c r="BE226" s="225">
        <f>IF(N226="základní",J226,0)</f>
        <v>0</v>
      </c>
      <c r="BF226" s="225">
        <f>IF(N226="snížená",J226,0)</f>
        <v>0</v>
      </c>
      <c r="BG226" s="225">
        <f>IF(N226="zákl. přenesená",J226,0)</f>
        <v>0</v>
      </c>
      <c r="BH226" s="225">
        <f>IF(N226="sníž. přenesená",J226,0)</f>
        <v>0</v>
      </c>
      <c r="BI226" s="225">
        <f>IF(N226="nulová",J226,0)</f>
        <v>0</v>
      </c>
      <c r="BJ226" s="16" t="s">
        <v>81</v>
      </c>
      <c r="BK226" s="225">
        <f>ROUND(I226*H226,2)</f>
        <v>0</v>
      </c>
      <c r="BL226" s="16" t="s">
        <v>145</v>
      </c>
      <c r="BM226" s="224" t="s">
        <v>348</v>
      </c>
    </row>
    <row r="227" s="13" customFormat="1">
      <c r="A227" s="13"/>
      <c r="B227" s="226"/>
      <c r="C227" s="227"/>
      <c r="D227" s="228" t="s">
        <v>147</v>
      </c>
      <c r="E227" s="229" t="s">
        <v>1</v>
      </c>
      <c r="F227" s="230" t="s">
        <v>349</v>
      </c>
      <c r="G227" s="227"/>
      <c r="H227" s="231">
        <v>4</v>
      </c>
      <c r="I227" s="232"/>
      <c r="J227" s="227"/>
      <c r="K227" s="227"/>
      <c r="L227" s="233"/>
      <c r="M227" s="234"/>
      <c r="N227" s="235"/>
      <c r="O227" s="235"/>
      <c r="P227" s="235"/>
      <c r="Q227" s="235"/>
      <c r="R227" s="235"/>
      <c r="S227" s="235"/>
      <c r="T227" s="236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7" t="s">
        <v>147</v>
      </c>
      <c r="AU227" s="237" t="s">
        <v>85</v>
      </c>
      <c r="AV227" s="13" t="s">
        <v>85</v>
      </c>
      <c r="AW227" s="13" t="s">
        <v>32</v>
      </c>
      <c r="AX227" s="13" t="s">
        <v>81</v>
      </c>
      <c r="AY227" s="237" t="s">
        <v>139</v>
      </c>
    </row>
    <row r="228" s="2" customFormat="1" ht="24.15" customHeight="1">
      <c r="A228" s="37"/>
      <c r="B228" s="38"/>
      <c r="C228" s="212" t="s">
        <v>350</v>
      </c>
      <c r="D228" s="212" t="s">
        <v>141</v>
      </c>
      <c r="E228" s="213" t="s">
        <v>351</v>
      </c>
      <c r="F228" s="214" t="s">
        <v>352</v>
      </c>
      <c r="G228" s="215" t="s">
        <v>155</v>
      </c>
      <c r="H228" s="216">
        <v>2</v>
      </c>
      <c r="I228" s="217"/>
      <c r="J228" s="218">
        <f>ROUND(I228*H228,2)</f>
        <v>0</v>
      </c>
      <c r="K228" s="219"/>
      <c r="L228" s="43"/>
      <c r="M228" s="220" t="s">
        <v>1</v>
      </c>
      <c r="N228" s="221" t="s">
        <v>41</v>
      </c>
      <c r="O228" s="90"/>
      <c r="P228" s="222">
        <f>O228*H228</f>
        <v>0</v>
      </c>
      <c r="Q228" s="222">
        <v>0.34089999999999998</v>
      </c>
      <c r="R228" s="222">
        <f>Q228*H228</f>
        <v>0.68179999999999996</v>
      </c>
      <c r="S228" s="222">
        <v>0</v>
      </c>
      <c r="T228" s="223">
        <f>S228*H228</f>
        <v>0</v>
      </c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R228" s="224" t="s">
        <v>145</v>
      </c>
      <c r="AT228" s="224" t="s">
        <v>141</v>
      </c>
      <c r="AU228" s="224" t="s">
        <v>85</v>
      </c>
      <c r="AY228" s="16" t="s">
        <v>139</v>
      </c>
      <c r="BE228" s="225">
        <f>IF(N228="základní",J228,0)</f>
        <v>0</v>
      </c>
      <c r="BF228" s="225">
        <f>IF(N228="snížená",J228,0)</f>
        <v>0</v>
      </c>
      <c r="BG228" s="225">
        <f>IF(N228="zákl. přenesená",J228,0)</f>
        <v>0</v>
      </c>
      <c r="BH228" s="225">
        <f>IF(N228="sníž. přenesená",J228,0)</f>
        <v>0</v>
      </c>
      <c r="BI228" s="225">
        <f>IF(N228="nulová",J228,0)</f>
        <v>0</v>
      </c>
      <c r="BJ228" s="16" t="s">
        <v>81</v>
      </c>
      <c r="BK228" s="225">
        <f>ROUND(I228*H228,2)</f>
        <v>0</v>
      </c>
      <c r="BL228" s="16" t="s">
        <v>145</v>
      </c>
      <c r="BM228" s="224" t="s">
        <v>353</v>
      </c>
    </row>
    <row r="229" s="13" customFormat="1">
      <c r="A229" s="13"/>
      <c r="B229" s="226"/>
      <c r="C229" s="227"/>
      <c r="D229" s="228" t="s">
        <v>147</v>
      </c>
      <c r="E229" s="229" t="s">
        <v>1</v>
      </c>
      <c r="F229" s="230" t="s">
        <v>354</v>
      </c>
      <c r="G229" s="227"/>
      <c r="H229" s="231">
        <v>2</v>
      </c>
      <c r="I229" s="232"/>
      <c r="J229" s="227"/>
      <c r="K229" s="227"/>
      <c r="L229" s="233"/>
      <c r="M229" s="234"/>
      <c r="N229" s="235"/>
      <c r="O229" s="235"/>
      <c r="P229" s="235"/>
      <c r="Q229" s="235"/>
      <c r="R229" s="235"/>
      <c r="S229" s="235"/>
      <c r="T229" s="236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7" t="s">
        <v>147</v>
      </c>
      <c r="AU229" s="237" t="s">
        <v>85</v>
      </c>
      <c r="AV229" s="13" t="s">
        <v>85</v>
      </c>
      <c r="AW229" s="13" t="s">
        <v>32</v>
      </c>
      <c r="AX229" s="13" t="s">
        <v>81</v>
      </c>
      <c r="AY229" s="237" t="s">
        <v>139</v>
      </c>
    </row>
    <row r="230" s="2" customFormat="1" ht="24.15" customHeight="1">
      <c r="A230" s="37"/>
      <c r="B230" s="38"/>
      <c r="C230" s="249" t="s">
        <v>355</v>
      </c>
      <c r="D230" s="249" t="s">
        <v>254</v>
      </c>
      <c r="E230" s="250" t="s">
        <v>356</v>
      </c>
      <c r="F230" s="251" t="s">
        <v>357</v>
      </c>
      <c r="G230" s="252" t="s">
        <v>155</v>
      </c>
      <c r="H230" s="253">
        <v>2</v>
      </c>
      <c r="I230" s="254"/>
      <c r="J230" s="255">
        <f>ROUND(I230*H230,2)</f>
        <v>0</v>
      </c>
      <c r="K230" s="256"/>
      <c r="L230" s="257"/>
      <c r="M230" s="258" t="s">
        <v>1</v>
      </c>
      <c r="N230" s="259" t="s">
        <v>41</v>
      </c>
      <c r="O230" s="90"/>
      <c r="P230" s="222">
        <f>O230*H230</f>
        <v>0</v>
      </c>
      <c r="Q230" s="222">
        <v>0.34699999999999998</v>
      </c>
      <c r="R230" s="222">
        <f>Q230*H230</f>
        <v>0.69399999999999995</v>
      </c>
      <c r="S230" s="222">
        <v>0</v>
      </c>
      <c r="T230" s="223">
        <f>S230*H230</f>
        <v>0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224" t="s">
        <v>181</v>
      </c>
      <c r="AT230" s="224" t="s">
        <v>254</v>
      </c>
      <c r="AU230" s="224" t="s">
        <v>85</v>
      </c>
      <c r="AY230" s="16" t="s">
        <v>139</v>
      </c>
      <c r="BE230" s="225">
        <f>IF(N230="základní",J230,0)</f>
        <v>0</v>
      </c>
      <c r="BF230" s="225">
        <f>IF(N230="snížená",J230,0)</f>
        <v>0</v>
      </c>
      <c r="BG230" s="225">
        <f>IF(N230="zákl. přenesená",J230,0)</f>
        <v>0</v>
      </c>
      <c r="BH230" s="225">
        <f>IF(N230="sníž. přenesená",J230,0)</f>
        <v>0</v>
      </c>
      <c r="BI230" s="225">
        <f>IF(N230="nulová",J230,0)</f>
        <v>0</v>
      </c>
      <c r="BJ230" s="16" t="s">
        <v>81</v>
      </c>
      <c r="BK230" s="225">
        <f>ROUND(I230*H230,2)</f>
        <v>0</v>
      </c>
      <c r="BL230" s="16" t="s">
        <v>145</v>
      </c>
      <c r="BM230" s="224" t="s">
        <v>358</v>
      </c>
    </row>
    <row r="231" s="2" customFormat="1" ht="24.15" customHeight="1">
      <c r="A231" s="37"/>
      <c r="B231" s="38"/>
      <c r="C231" s="212" t="s">
        <v>359</v>
      </c>
      <c r="D231" s="212" t="s">
        <v>141</v>
      </c>
      <c r="E231" s="213" t="s">
        <v>360</v>
      </c>
      <c r="F231" s="214" t="s">
        <v>361</v>
      </c>
      <c r="G231" s="215" t="s">
        <v>155</v>
      </c>
      <c r="H231" s="216">
        <v>2</v>
      </c>
      <c r="I231" s="217"/>
      <c r="J231" s="218">
        <f>ROUND(I231*H231,2)</f>
        <v>0</v>
      </c>
      <c r="K231" s="219"/>
      <c r="L231" s="43"/>
      <c r="M231" s="220" t="s">
        <v>1</v>
      </c>
      <c r="N231" s="221" t="s">
        <v>41</v>
      </c>
      <c r="O231" s="90"/>
      <c r="P231" s="222">
        <f>O231*H231</f>
        <v>0</v>
      </c>
      <c r="Q231" s="222">
        <v>0.21734000000000001</v>
      </c>
      <c r="R231" s="222">
        <f>Q231*H231</f>
        <v>0.43468000000000001</v>
      </c>
      <c r="S231" s="222">
        <v>0</v>
      </c>
      <c r="T231" s="223">
        <f>S231*H231</f>
        <v>0</v>
      </c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R231" s="224" t="s">
        <v>145</v>
      </c>
      <c r="AT231" s="224" t="s">
        <v>141</v>
      </c>
      <c r="AU231" s="224" t="s">
        <v>85</v>
      </c>
      <c r="AY231" s="16" t="s">
        <v>139</v>
      </c>
      <c r="BE231" s="225">
        <f>IF(N231="základní",J231,0)</f>
        <v>0</v>
      </c>
      <c r="BF231" s="225">
        <f>IF(N231="snížená",J231,0)</f>
        <v>0</v>
      </c>
      <c r="BG231" s="225">
        <f>IF(N231="zákl. přenesená",J231,0)</f>
        <v>0</v>
      </c>
      <c r="BH231" s="225">
        <f>IF(N231="sníž. přenesená",J231,0)</f>
        <v>0</v>
      </c>
      <c r="BI231" s="225">
        <f>IF(N231="nulová",J231,0)</f>
        <v>0</v>
      </c>
      <c r="BJ231" s="16" t="s">
        <v>81</v>
      </c>
      <c r="BK231" s="225">
        <f>ROUND(I231*H231,2)</f>
        <v>0</v>
      </c>
      <c r="BL231" s="16" t="s">
        <v>145</v>
      </c>
      <c r="BM231" s="224" t="s">
        <v>362</v>
      </c>
    </row>
    <row r="232" s="13" customFormat="1">
      <c r="A232" s="13"/>
      <c r="B232" s="226"/>
      <c r="C232" s="227"/>
      <c r="D232" s="228" t="s">
        <v>147</v>
      </c>
      <c r="E232" s="229" t="s">
        <v>1</v>
      </c>
      <c r="F232" s="230" t="s">
        <v>354</v>
      </c>
      <c r="G232" s="227"/>
      <c r="H232" s="231">
        <v>2</v>
      </c>
      <c r="I232" s="232"/>
      <c r="J232" s="227"/>
      <c r="K232" s="227"/>
      <c r="L232" s="233"/>
      <c r="M232" s="234"/>
      <c r="N232" s="235"/>
      <c r="O232" s="235"/>
      <c r="P232" s="235"/>
      <c r="Q232" s="235"/>
      <c r="R232" s="235"/>
      <c r="S232" s="235"/>
      <c r="T232" s="236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7" t="s">
        <v>147</v>
      </c>
      <c r="AU232" s="237" t="s">
        <v>85</v>
      </c>
      <c r="AV232" s="13" t="s">
        <v>85</v>
      </c>
      <c r="AW232" s="13" t="s">
        <v>32</v>
      </c>
      <c r="AX232" s="13" t="s">
        <v>81</v>
      </c>
      <c r="AY232" s="237" t="s">
        <v>139</v>
      </c>
    </row>
    <row r="233" s="2" customFormat="1" ht="14.4" customHeight="1">
      <c r="A233" s="37"/>
      <c r="B233" s="38"/>
      <c r="C233" s="249" t="s">
        <v>363</v>
      </c>
      <c r="D233" s="249" t="s">
        <v>254</v>
      </c>
      <c r="E233" s="250" t="s">
        <v>364</v>
      </c>
      <c r="F233" s="251" t="s">
        <v>365</v>
      </c>
      <c r="G233" s="252" t="s">
        <v>155</v>
      </c>
      <c r="H233" s="253">
        <v>2</v>
      </c>
      <c r="I233" s="254"/>
      <c r="J233" s="255">
        <f>ROUND(I233*H233,2)</f>
        <v>0</v>
      </c>
      <c r="K233" s="256"/>
      <c r="L233" s="257"/>
      <c r="M233" s="258" t="s">
        <v>1</v>
      </c>
      <c r="N233" s="259" t="s">
        <v>41</v>
      </c>
      <c r="O233" s="90"/>
      <c r="P233" s="222">
        <f>O233*H233</f>
        <v>0</v>
      </c>
      <c r="Q233" s="222">
        <v>0.050599999999999999</v>
      </c>
      <c r="R233" s="222">
        <f>Q233*H233</f>
        <v>0.1012</v>
      </c>
      <c r="S233" s="222">
        <v>0</v>
      </c>
      <c r="T233" s="223">
        <f>S233*H233</f>
        <v>0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R233" s="224" t="s">
        <v>181</v>
      </c>
      <c r="AT233" s="224" t="s">
        <v>254</v>
      </c>
      <c r="AU233" s="224" t="s">
        <v>85</v>
      </c>
      <c r="AY233" s="16" t="s">
        <v>139</v>
      </c>
      <c r="BE233" s="225">
        <f>IF(N233="základní",J233,0)</f>
        <v>0</v>
      </c>
      <c r="BF233" s="225">
        <f>IF(N233="snížená",J233,0)</f>
        <v>0</v>
      </c>
      <c r="BG233" s="225">
        <f>IF(N233="zákl. přenesená",J233,0)</f>
        <v>0</v>
      </c>
      <c r="BH233" s="225">
        <f>IF(N233="sníž. přenesená",J233,0)</f>
        <v>0</v>
      </c>
      <c r="BI233" s="225">
        <f>IF(N233="nulová",J233,0)</f>
        <v>0</v>
      </c>
      <c r="BJ233" s="16" t="s">
        <v>81</v>
      </c>
      <c r="BK233" s="225">
        <f>ROUND(I233*H233,2)</f>
        <v>0</v>
      </c>
      <c r="BL233" s="16" t="s">
        <v>145</v>
      </c>
      <c r="BM233" s="224" t="s">
        <v>366</v>
      </c>
    </row>
    <row r="234" s="2" customFormat="1" ht="24.15" customHeight="1">
      <c r="A234" s="37"/>
      <c r="B234" s="38"/>
      <c r="C234" s="212" t="s">
        <v>367</v>
      </c>
      <c r="D234" s="212" t="s">
        <v>141</v>
      </c>
      <c r="E234" s="213" t="s">
        <v>368</v>
      </c>
      <c r="F234" s="214" t="s">
        <v>369</v>
      </c>
      <c r="G234" s="215" t="s">
        <v>155</v>
      </c>
      <c r="H234" s="216">
        <v>5</v>
      </c>
      <c r="I234" s="217"/>
      <c r="J234" s="218">
        <f>ROUND(I234*H234,2)</f>
        <v>0</v>
      </c>
      <c r="K234" s="219"/>
      <c r="L234" s="43"/>
      <c r="M234" s="220" t="s">
        <v>1</v>
      </c>
      <c r="N234" s="221" t="s">
        <v>41</v>
      </c>
      <c r="O234" s="90"/>
      <c r="P234" s="222">
        <f>O234*H234</f>
        <v>0</v>
      </c>
      <c r="Q234" s="222">
        <v>0.42080000000000001</v>
      </c>
      <c r="R234" s="222">
        <f>Q234*H234</f>
        <v>2.1040000000000001</v>
      </c>
      <c r="S234" s="222">
        <v>0</v>
      </c>
      <c r="T234" s="223">
        <f>S234*H234</f>
        <v>0</v>
      </c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R234" s="224" t="s">
        <v>145</v>
      </c>
      <c r="AT234" s="224" t="s">
        <v>141</v>
      </c>
      <c r="AU234" s="224" t="s">
        <v>85</v>
      </c>
      <c r="AY234" s="16" t="s">
        <v>139</v>
      </c>
      <c r="BE234" s="225">
        <f>IF(N234="základní",J234,0)</f>
        <v>0</v>
      </c>
      <c r="BF234" s="225">
        <f>IF(N234="snížená",J234,0)</f>
        <v>0</v>
      </c>
      <c r="BG234" s="225">
        <f>IF(N234="zákl. přenesená",J234,0)</f>
        <v>0</v>
      </c>
      <c r="BH234" s="225">
        <f>IF(N234="sníž. přenesená",J234,0)</f>
        <v>0</v>
      </c>
      <c r="BI234" s="225">
        <f>IF(N234="nulová",J234,0)</f>
        <v>0</v>
      </c>
      <c r="BJ234" s="16" t="s">
        <v>81</v>
      </c>
      <c r="BK234" s="225">
        <f>ROUND(I234*H234,2)</f>
        <v>0</v>
      </c>
      <c r="BL234" s="16" t="s">
        <v>145</v>
      </c>
      <c r="BM234" s="224" t="s">
        <v>370</v>
      </c>
    </row>
    <row r="235" s="13" customFormat="1">
      <c r="A235" s="13"/>
      <c r="B235" s="226"/>
      <c r="C235" s="227"/>
      <c r="D235" s="228" t="s">
        <v>147</v>
      </c>
      <c r="E235" s="229" t="s">
        <v>1</v>
      </c>
      <c r="F235" s="230" t="s">
        <v>371</v>
      </c>
      <c r="G235" s="227"/>
      <c r="H235" s="231">
        <v>5</v>
      </c>
      <c r="I235" s="232"/>
      <c r="J235" s="227"/>
      <c r="K235" s="227"/>
      <c r="L235" s="233"/>
      <c r="M235" s="234"/>
      <c r="N235" s="235"/>
      <c r="O235" s="235"/>
      <c r="P235" s="235"/>
      <c r="Q235" s="235"/>
      <c r="R235" s="235"/>
      <c r="S235" s="235"/>
      <c r="T235" s="236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7" t="s">
        <v>147</v>
      </c>
      <c r="AU235" s="237" t="s">
        <v>85</v>
      </c>
      <c r="AV235" s="13" t="s">
        <v>85</v>
      </c>
      <c r="AW235" s="13" t="s">
        <v>32</v>
      </c>
      <c r="AX235" s="13" t="s">
        <v>81</v>
      </c>
      <c r="AY235" s="237" t="s">
        <v>139</v>
      </c>
    </row>
    <row r="236" s="2" customFormat="1" ht="24.15" customHeight="1">
      <c r="A236" s="37"/>
      <c r="B236" s="38"/>
      <c r="C236" s="212" t="s">
        <v>372</v>
      </c>
      <c r="D236" s="212" t="s">
        <v>141</v>
      </c>
      <c r="E236" s="213" t="s">
        <v>373</v>
      </c>
      <c r="F236" s="214" t="s">
        <v>374</v>
      </c>
      <c r="G236" s="215" t="s">
        <v>155</v>
      </c>
      <c r="H236" s="216">
        <v>4</v>
      </c>
      <c r="I236" s="217"/>
      <c r="J236" s="218">
        <f>ROUND(I236*H236,2)</f>
        <v>0</v>
      </c>
      <c r="K236" s="219"/>
      <c r="L236" s="43"/>
      <c r="M236" s="220" t="s">
        <v>1</v>
      </c>
      <c r="N236" s="221" t="s">
        <v>41</v>
      </c>
      <c r="O236" s="90"/>
      <c r="P236" s="222">
        <f>O236*H236</f>
        <v>0</v>
      </c>
      <c r="Q236" s="222">
        <v>0.31108000000000002</v>
      </c>
      <c r="R236" s="222">
        <f>Q236*H236</f>
        <v>1.2443200000000001</v>
      </c>
      <c r="S236" s="222">
        <v>0</v>
      </c>
      <c r="T236" s="223">
        <f>S236*H236</f>
        <v>0</v>
      </c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R236" s="224" t="s">
        <v>145</v>
      </c>
      <c r="AT236" s="224" t="s">
        <v>141</v>
      </c>
      <c r="AU236" s="224" t="s">
        <v>85</v>
      </c>
      <c r="AY236" s="16" t="s">
        <v>139</v>
      </c>
      <c r="BE236" s="225">
        <f>IF(N236="základní",J236,0)</f>
        <v>0</v>
      </c>
      <c r="BF236" s="225">
        <f>IF(N236="snížená",J236,0)</f>
        <v>0</v>
      </c>
      <c r="BG236" s="225">
        <f>IF(N236="zákl. přenesená",J236,0)</f>
        <v>0</v>
      </c>
      <c r="BH236" s="225">
        <f>IF(N236="sníž. přenesená",J236,0)</f>
        <v>0</v>
      </c>
      <c r="BI236" s="225">
        <f>IF(N236="nulová",J236,0)</f>
        <v>0</v>
      </c>
      <c r="BJ236" s="16" t="s">
        <v>81</v>
      </c>
      <c r="BK236" s="225">
        <f>ROUND(I236*H236,2)</f>
        <v>0</v>
      </c>
      <c r="BL236" s="16" t="s">
        <v>145</v>
      </c>
      <c r="BM236" s="224" t="s">
        <v>375</v>
      </c>
    </row>
    <row r="237" s="13" customFormat="1">
      <c r="A237" s="13"/>
      <c r="B237" s="226"/>
      <c r="C237" s="227"/>
      <c r="D237" s="228" t="s">
        <v>147</v>
      </c>
      <c r="E237" s="229" t="s">
        <v>1</v>
      </c>
      <c r="F237" s="230" t="s">
        <v>376</v>
      </c>
      <c r="G237" s="227"/>
      <c r="H237" s="231">
        <v>4</v>
      </c>
      <c r="I237" s="232"/>
      <c r="J237" s="227"/>
      <c r="K237" s="227"/>
      <c r="L237" s="233"/>
      <c r="M237" s="234"/>
      <c r="N237" s="235"/>
      <c r="O237" s="235"/>
      <c r="P237" s="235"/>
      <c r="Q237" s="235"/>
      <c r="R237" s="235"/>
      <c r="S237" s="235"/>
      <c r="T237" s="236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7" t="s">
        <v>147</v>
      </c>
      <c r="AU237" s="237" t="s">
        <v>85</v>
      </c>
      <c r="AV237" s="13" t="s">
        <v>85</v>
      </c>
      <c r="AW237" s="13" t="s">
        <v>32</v>
      </c>
      <c r="AX237" s="13" t="s">
        <v>81</v>
      </c>
      <c r="AY237" s="237" t="s">
        <v>139</v>
      </c>
    </row>
    <row r="238" s="12" customFormat="1" ht="22.8" customHeight="1">
      <c r="A238" s="12"/>
      <c r="B238" s="196"/>
      <c r="C238" s="197"/>
      <c r="D238" s="198" t="s">
        <v>75</v>
      </c>
      <c r="E238" s="210" t="s">
        <v>191</v>
      </c>
      <c r="F238" s="210" t="s">
        <v>377</v>
      </c>
      <c r="G238" s="197"/>
      <c r="H238" s="197"/>
      <c r="I238" s="200"/>
      <c r="J238" s="211">
        <f>BK238</f>
        <v>0</v>
      </c>
      <c r="K238" s="197"/>
      <c r="L238" s="202"/>
      <c r="M238" s="203"/>
      <c r="N238" s="204"/>
      <c r="O238" s="204"/>
      <c r="P238" s="205">
        <f>SUM(P239:P277)</f>
        <v>0</v>
      </c>
      <c r="Q238" s="204"/>
      <c r="R238" s="205">
        <f>SUM(R239:R277)</f>
        <v>38.288784999999997</v>
      </c>
      <c r="S238" s="204"/>
      <c r="T238" s="206">
        <f>SUM(T239:T277)</f>
        <v>0.83899999999999997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207" t="s">
        <v>81</v>
      </c>
      <c r="AT238" s="208" t="s">
        <v>75</v>
      </c>
      <c r="AU238" s="208" t="s">
        <v>81</v>
      </c>
      <c r="AY238" s="207" t="s">
        <v>139</v>
      </c>
      <c r="BK238" s="209">
        <f>SUM(BK239:BK277)</f>
        <v>0</v>
      </c>
    </row>
    <row r="239" s="2" customFormat="1" ht="24.15" customHeight="1">
      <c r="A239" s="37"/>
      <c r="B239" s="38"/>
      <c r="C239" s="212" t="s">
        <v>378</v>
      </c>
      <c r="D239" s="212" t="s">
        <v>141</v>
      </c>
      <c r="E239" s="213" t="s">
        <v>379</v>
      </c>
      <c r="F239" s="214" t="s">
        <v>380</v>
      </c>
      <c r="G239" s="215" t="s">
        <v>155</v>
      </c>
      <c r="H239" s="216">
        <v>10</v>
      </c>
      <c r="I239" s="217"/>
      <c r="J239" s="218">
        <f>ROUND(I239*H239,2)</f>
        <v>0</v>
      </c>
      <c r="K239" s="219"/>
      <c r="L239" s="43"/>
      <c r="M239" s="220" t="s">
        <v>1</v>
      </c>
      <c r="N239" s="221" t="s">
        <v>41</v>
      </c>
      <c r="O239" s="90"/>
      <c r="P239" s="222">
        <f>O239*H239</f>
        <v>0</v>
      </c>
      <c r="Q239" s="222">
        <v>0.00069999999999999999</v>
      </c>
      <c r="R239" s="222">
        <f>Q239*H239</f>
        <v>0.0070000000000000001</v>
      </c>
      <c r="S239" s="222">
        <v>0</v>
      </c>
      <c r="T239" s="223">
        <f>S239*H239</f>
        <v>0</v>
      </c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R239" s="224" t="s">
        <v>145</v>
      </c>
      <c r="AT239" s="224" t="s">
        <v>141</v>
      </c>
      <c r="AU239" s="224" t="s">
        <v>85</v>
      </c>
      <c r="AY239" s="16" t="s">
        <v>139</v>
      </c>
      <c r="BE239" s="225">
        <f>IF(N239="základní",J239,0)</f>
        <v>0</v>
      </c>
      <c r="BF239" s="225">
        <f>IF(N239="snížená",J239,0)</f>
        <v>0</v>
      </c>
      <c r="BG239" s="225">
        <f>IF(N239="zákl. přenesená",J239,0)</f>
        <v>0</v>
      </c>
      <c r="BH239" s="225">
        <f>IF(N239="sníž. přenesená",J239,0)</f>
        <v>0</v>
      </c>
      <c r="BI239" s="225">
        <f>IF(N239="nulová",J239,0)</f>
        <v>0</v>
      </c>
      <c r="BJ239" s="16" t="s">
        <v>81</v>
      </c>
      <c r="BK239" s="225">
        <f>ROUND(I239*H239,2)</f>
        <v>0</v>
      </c>
      <c r="BL239" s="16" t="s">
        <v>145</v>
      </c>
      <c r="BM239" s="224" t="s">
        <v>381</v>
      </c>
    </row>
    <row r="240" s="13" customFormat="1">
      <c r="A240" s="13"/>
      <c r="B240" s="226"/>
      <c r="C240" s="227"/>
      <c r="D240" s="228" t="s">
        <v>147</v>
      </c>
      <c r="E240" s="229" t="s">
        <v>1</v>
      </c>
      <c r="F240" s="230" t="s">
        <v>382</v>
      </c>
      <c r="G240" s="227"/>
      <c r="H240" s="231">
        <v>9</v>
      </c>
      <c r="I240" s="232"/>
      <c r="J240" s="227"/>
      <c r="K240" s="227"/>
      <c r="L240" s="233"/>
      <c r="M240" s="234"/>
      <c r="N240" s="235"/>
      <c r="O240" s="235"/>
      <c r="P240" s="235"/>
      <c r="Q240" s="235"/>
      <c r="R240" s="235"/>
      <c r="S240" s="235"/>
      <c r="T240" s="236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7" t="s">
        <v>147</v>
      </c>
      <c r="AU240" s="237" t="s">
        <v>85</v>
      </c>
      <c r="AV240" s="13" t="s">
        <v>85</v>
      </c>
      <c r="AW240" s="13" t="s">
        <v>32</v>
      </c>
      <c r="AX240" s="13" t="s">
        <v>76</v>
      </c>
      <c r="AY240" s="237" t="s">
        <v>139</v>
      </c>
    </row>
    <row r="241" s="13" customFormat="1">
      <c r="A241" s="13"/>
      <c r="B241" s="226"/>
      <c r="C241" s="227"/>
      <c r="D241" s="228" t="s">
        <v>147</v>
      </c>
      <c r="E241" s="229" t="s">
        <v>1</v>
      </c>
      <c r="F241" s="230" t="s">
        <v>383</v>
      </c>
      <c r="G241" s="227"/>
      <c r="H241" s="231">
        <v>1</v>
      </c>
      <c r="I241" s="232"/>
      <c r="J241" s="227"/>
      <c r="K241" s="227"/>
      <c r="L241" s="233"/>
      <c r="M241" s="234"/>
      <c r="N241" s="235"/>
      <c r="O241" s="235"/>
      <c r="P241" s="235"/>
      <c r="Q241" s="235"/>
      <c r="R241" s="235"/>
      <c r="S241" s="235"/>
      <c r="T241" s="236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7" t="s">
        <v>147</v>
      </c>
      <c r="AU241" s="237" t="s">
        <v>85</v>
      </c>
      <c r="AV241" s="13" t="s">
        <v>85</v>
      </c>
      <c r="AW241" s="13" t="s">
        <v>32</v>
      </c>
      <c r="AX241" s="13" t="s">
        <v>76</v>
      </c>
      <c r="AY241" s="237" t="s">
        <v>139</v>
      </c>
    </row>
    <row r="242" s="14" customFormat="1">
      <c r="A242" s="14"/>
      <c r="B242" s="238"/>
      <c r="C242" s="239"/>
      <c r="D242" s="228" t="s">
        <v>147</v>
      </c>
      <c r="E242" s="240" t="s">
        <v>1</v>
      </c>
      <c r="F242" s="241" t="s">
        <v>174</v>
      </c>
      <c r="G242" s="239"/>
      <c r="H242" s="242">
        <v>10</v>
      </c>
      <c r="I242" s="243"/>
      <c r="J242" s="239"/>
      <c r="K242" s="239"/>
      <c r="L242" s="244"/>
      <c r="M242" s="245"/>
      <c r="N242" s="246"/>
      <c r="O242" s="246"/>
      <c r="P242" s="246"/>
      <c r="Q242" s="246"/>
      <c r="R242" s="246"/>
      <c r="S242" s="246"/>
      <c r="T242" s="247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48" t="s">
        <v>147</v>
      </c>
      <c r="AU242" s="248" t="s">
        <v>85</v>
      </c>
      <c r="AV242" s="14" t="s">
        <v>145</v>
      </c>
      <c r="AW242" s="14" t="s">
        <v>32</v>
      </c>
      <c r="AX242" s="14" t="s">
        <v>81</v>
      </c>
      <c r="AY242" s="248" t="s">
        <v>139</v>
      </c>
    </row>
    <row r="243" s="2" customFormat="1" ht="24.15" customHeight="1">
      <c r="A243" s="37"/>
      <c r="B243" s="38"/>
      <c r="C243" s="249" t="s">
        <v>384</v>
      </c>
      <c r="D243" s="249" t="s">
        <v>254</v>
      </c>
      <c r="E243" s="250" t="s">
        <v>385</v>
      </c>
      <c r="F243" s="251" t="s">
        <v>386</v>
      </c>
      <c r="G243" s="252" t="s">
        <v>155</v>
      </c>
      <c r="H243" s="253">
        <v>3</v>
      </c>
      <c r="I243" s="254"/>
      <c r="J243" s="255">
        <f>ROUND(I243*H243,2)</f>
        <v>0</v>
      </c>
      <c r="K243" s="256"/>
      <c r="L243" s="257"/>
      <c r="M243" s="258" t="s">
        <v>1</v>
      </c>
      <c r="N243" s="259" t="s">
        <v>41</v>
      </c>
      <c r="O243" s="90"/>
      <c r="P243" s="222">
        <f>O243*H243</f>
        <v>0</v>
      </c>
      <c r="Q243" s="222">
        <v>0.0012999999999999999</v>
      </c>
      <c r="R243" s="222">
        <f>Q243*H243</f>
        <v>0.0038999999999999998</v>
      </c>
      <c r="S243" s="222">
        <v>0</v>
      </c>
      <c r="T243" s="223">
        <f>S243*H243</f>
        <v>0</v>
      </c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R243" s="224" t="s">
        <v>181</v>
      </c>
      <c r="AT243" s="224" t="s">
        <v>254</v>
      </c>
      <c r="AU243" s="224" t="s">
        <v>85</v>
      </c>
      <c r="AY243" s="16" t="s">
        <v>139</v>
      </c>
      <c r="BE243" s="225">
        <f>IF(N243="základní",J243,0)</f>
        <v>0</v>
      </c>
      <c r="BF243" s="225">
        <f>IF(N243="snížená",J243,0)</f>
        <v>0</v>
      </c>
      <c r="BG243" s="225">
        <f>IF(N243="zákl. přenesená",J243,0)</f>
        <v>0</v>
      </c>
      <c r="BH243" s="225">
        <f>IF(N243="sníž. přenesená",J243,0)</f>
        <v>0</v>
      </c>
      <c r="BI243" s="225">
        <f>IF(N243="nulová",J243,0)</f>
        <v>0</v>
      </c>
      <c r="BJ243" s="16" t="s">
        <v>81</v>
      </c>
      <c r="BK243" s="225">
        <f>ROUND(I243*H243,2)</f>
        <v>0</v>
      </c>
      <c r="BL243" s="16" t="s">
        <v>145</v>
      </c>
      <c r="BM243" s="224" t="s">
        <v>387</v>
      </c>
    </row>
    <row r="244" s="13" customFormat="1">
      <c r="A244" s="13"/>
      <c r="B244" s="226"/>
      <c r="C244" s="227"/>
      <c r="D244" s="228" t="s">
        <v>147</v>
      </c>
      <c r="E244" s="229" t="s">
        <v>1</v>
      </c>
      <c r="F244" s="230" t="s">
        <v>388</v>
      </c>
      <c r="G244" s="227"/>
      <c r="H244" s="231">
        <v>2</v>
      </c>
      <c r="I244" s="232"/>
      <c r="J244" s="227"/>
      <c r="K244" s="227"/>
      <c r="L244" s="233"/>
      <c r="M244" s="234"/>
      <c r="N244" s="235"/>
      <c r="O244" s="235"/>
      <c r="P244" s="235"/>
      <c r="Q244" s="235"/>
      <c r="R244" s="235"/>
      <c r="S244" s="235"/>
      <c r="T244" s="236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37" t="s">
        <v>147</v>
      </c>
      <c r="AU244" s="237" t="s">
        <v>85</v>
      </c>
      <c r="AV244" s="13" t="s">
        <v>85</v>
      </c>
      <c r="AW244" s="13" t="s">
        <v>32</v>
      </c>
      <c r="AX244" s="13" t="s">
        <v>76</v>
      </c>
      <c r="AY244" s="237" t="s">
        <v>139</v>
      </c>
    </row>
    <row r="245" s="13" customFormat="1">
      <c r="A245" s="13"/>
      <c r="B245" s="226"/>
      <c r="C245" s="227"/>
      <c r="D245" s="228" t="s">
        <v>147</v>
      </c>
      <c r="E245" s="229" t="s">
        <v>1</v>
      </c>
      <c r="F245" s="230" t="s">
        <v>389</v>
      </c>
      <c r="G245" s="227"/>
      <c r="H245" s="231">
        <v>1</v>
      </c>
      <c r="I245" s="232"/>
      <c r="J245" s="227"/>
      <c r="K245" s="227"/>
      <c r="L245" s="233"/>
      <c r="M245" s="234"/>
      <c r="N245" s="235"/>
      <c r="O245" s="235"/>
      <c r="P245" s="235"/>
      <c r="Q245" s="235"/>
      <c r="R245" s="235"/>
      <c r="S245" s="235"/>
      <c r="T245" s="236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37" t="s">
        <v>147</v>
      </c>
      <c r="AU245" s="237" t="s">
        <v>85</v>
      </c>
      <c r="AV245" s="13" t="s">
        <v>85</v>
      </c>
      <c r="AW245" s="13" t="s">
        <v>32</v>
      </c>
      <c r="AX245" s="13" t="s">
        <v>76</v>
      </c>
      <c r="AY245" s="237" t="s">
        <v>139</v>
      </c>
    </row>
    <row r="246" s="14" customFormat="1">
      <c r="A246" s="14"/>
      <c r="B246" s="238"/>
      <c r="C246" s="239"/>
      <c r="D246" s="228" t="s">
        <v>147</v>
      </c>
      <c r="E246" s="240" t="s">
        <v>1</v>
      </c>
      <c r="F246" s="241" t="s">
        <v>174</v>
      </c>
      <c r="G246" s="239"/>
      <c r="H246" s="242">
        <v>3</v>
      </c>
      <c r="I246" s="243"/>
      <c r="J246" s="239"/>
      <c r="K246" s="239"/>
      <c r="L246" s="244"/>
      <c r="M246" s="245"/>
      <c r="N246" s="246"/>
      <c r="O246" s="246"/>
      <c r="P246" s="246"/>
      <c r="Q246" s="246"/>
      <c r="R246" s="246"/>
      <c r="S246" s="246"/>
      <c r="T246" s="247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48" t="s">
        <v>147</v>
      </c>
      <c r="AU246" s="248" t="s">
        <v>85</v>
      </c>
      <c r="AV246" s="14" t="s">
        <v>145</v>
      </c>
      <c r="AW246" s="14" t="s">
        <v>32</v>
      </c>
      <c r="AX246" s="14" t="s">
        <v>81</v>
      </c>
      <c r="AY246" s="248" t="s">
        <v>139</v>
      </c>
    </row>
    <row r="247" s="2" customFormat="1" ht="24.15" customHeight="1">
      <c r="A247" s="37"/>
      <c r="B247" s="38"/>
      <c r="C247" s="249" t="s">
        <v>104</v>
      </c>
      <c r="D247" s="249" t="s">
        <v>254</v>
      </c>
      <c r="E247" s="250" t="s">
        <v>390</v>
      </c>
      <c r="F247" s="251" t="s">
        <v>391</v>
      </c>
      <c r="G247" s="252" t="s">
        <v>155</v>
      </c>
      <c r="H247" s="253">
        <v>4</v>
      </c>
      <c r="I247" s="254"/>
      <c r="J247" s="255">
        <f>ROUND(I247*H247,2)</f>
        <v>0</v>
      </c>
      <c r="K247" s="256"/>
      <c r="L247" s="257"/>
      <c r="M247" s="258" t="s">
        <v>1</v>
      </c>
      <c r="N247" s="259" t="s">
        <v>41</v>
      </c>
      <c r="O247" s="90"/>
      <c r="P247" s="222">
        <f>O247*H247</f>
        <v>0</v>
      </c>
      <c r="Q247" s="222">
        <v>0.0025000000000000001</v>
      </c>
      <c r="R247" s="222">
        <f>Q247*H247</f>
        <v>0.01</v>
      </c>
      <c r="S247" s="222">
        <v>0</v>
      </c>
      <c r="T247" s="223">
        <f>S247*H247</f>
        <v>0</v>
      </c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R247" s="224" t="s">
        <v>181</v>
      </c>
      <c r="AT247" s="224" t="s">
        <v>254</v>
      </c>
      <c r="AU247" s="224" t="s">
        <v>85</v>
      </c>
      <c r="AY247" s="16" t="s">
        <v>139</v>
      </c>
      <c r="BE247" s="225">
        <f>IF(N247="základní",J247,0)</f>
        <v>0</v>
      </c>
      <c r="BF247" s="225">
        <f>IF(N247="snížená",J247,0)</f>
        <v>0</v>
      </c>
      <c r="BG247" s="225">
        <f>IF(N247="zákl. přenesená",J247,0)</f>
        <v>0</v>
      </c>
      <c r="BH247" s="225">
        <f>IF(N247="sníž. přenesená",J247,0)</f>
        <v>0</v>
      </c>
      <c r="BI247" s="225">
        <f>IF(N247="nulová",J247,0)</f>
        <v>0</v>
      </c>
      <c r="BJ247" s="16" t="s">
        <v>81</v>
      </c>
      <c r="BK247" s="225">
        <f>ROUND(I247*H247,2)</f>
        <v>0</v>
      </c>
      <c r="BL247" s="16" t="s">
        <v>145</v>
      </c>
      <c r="BM247" s="224" t="s">
        <v>392</v>
      </c>
    </row>
    <row r="248" s="13" customFormat="1">
      <c r="A248" s="13"/>
      <c r="B248" s="226"/>
      <c r="C248" s="227"/>
      <c r="D248" s="228" t="s">
        <v>147</v>
      </c>
      <c r="E248" s="229" t="s">
        <v>1</v>
      </c>
      <c r="F248" s="230" t="s">
        <v>393</v>
      </c>
      <c r="G248" s="227"/>
      <c r="H248" s="231">
        <v>4</v>
      </c>
      <c r="I248" s="232"/>
      <c r="J248" s="227"/>
      <c r="K248" s="227"/>
      <c r="L248" s="233"/>
      <c r="M248" s="234"/>
      <c r="N248" s="235"/>
      <c r="O248" s="235"/>
      <c r="P248" s="235"/>
      <c r="Q248" s="235"/>
      <c r="R248" s="235"/>
      <c r="S248" s="235"/>
      <c r="T248" s="236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37" t="s">
        <v>147</v>
      </c>
      <c r="AU248" s="237" t="s">
        <v>85</v>
      </c>
      <c r="AV248" s="13" t="s">
        <v>85</v>
      </c>
      <c r="AW248" s="13" t="s">
        <v>32</v>
      </c>
      <c r="AX248" s="13" t="s">
        <v>81</v>
      </c>
      <c r="AY248" s="237" t="s">
        <v>139</v>
      </c>
    </row>
    <row r="249" s="2" customFormat="1" ht="14.4" customHeight="1">
      <c r="A249" s="37"/>
      <c r="B249" s="38"/>
      <c r="C249" s="249" t="s">
        <v>394</v>
      </c>
      <c r="D249" s="249" t="s">
        <v>254</v>
      </c>
      <c r="E249" s="250" t="s">
        <v>395</v>
      </c>
      <c r="F249" s="251" t="s">
        <v>396</v>
      </c>
      <c r="G249" s="252" t="s">
        <v>155</v>
      </c>
      <c r="H249" s="253">
        <v>2</v>
      </c>
      <c r="I249" s="254"/>
      <c r="J249" s="255">
        <f>ROUND(I249*H249,2)</f>
        <v>0</v>
      </c>
      <c r="K249" s="256"/>
      <c r="L249" s="257"/>
      <c r="M249" s="258" t="s">
        <v>1</v>
      </c>
      <c r="N249" s="259" t="s">
        <v>41</v>
      </c>
      <c r="O249" s="90"/>
      <c r="P249" s="222">
        <f>O249*H249</f>
        <v>0</v>
      </c>
      <c r="Q249" s="222">
        <v>0.0074999999999999997</v>
      </c>
      <c r="R249" s="222">
        <f>Q249*H249</f>
        <v>0.014999999999999999</v>
      </c>
      <c r="S249" s="222">
        <v>0</v>
      </c>
      <c r="T249" s="223">
        <f>S249*H249</f>
        <v>0</v>
      </c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R249" s="224" t="s">
        <v>181</v>
      </c>
      <c r="AT249" s="224" t="s">
        <v>254</v>
      </c>
      <c r="AU249" s="224" t="s">
        <v>85</v>
      </c>
      <c r="AY249" s="16" t="s">
        <v>139</v>
      </c>
      <c r="BE249" s="225">
        <f>IF(N249="základní",J249,0)</f>
        <v>0</v>
      </c>
      <c r="BF249" s="225">
        <f>IF(N249="snížená",J249,0)</f>
        <v>0</v>
      </c>
      <c r="BG249" s="225">
        <f>IF(N249="zákl. přenesená",J249,0)</f>
        <v>0</v>
      </c>
      <c r="BH249" s="225">
        <f>IF(N249="sníž. přenesená",J249,0)</f>
        <v>0</v>
      </c>
      <c r="BI249" s="225">
        <f>IF(N249="nulová",J249,0)</f>
        <v>0</v>
      </c>
      <c r="BJ249" s="16" t="s">
        <v>81</v>
      </c>
      <c r="BK249" s="225">
        <f>ROUND(I249*H249,2)</f>
        <v>0</v>
      </c>
      <c r="BL249" s="16" t="s">
        <v>145</v>
      </c>
      <c r="BM249" s="224" t="s">
        <v>397</v>
      </c>
    </row>
    <row r="250" s="2" customFormat="1" ht="24.15" customHeight="1">
      <c r="A250" s="37"/>
      <c r="B250" s="38"/>
      <c r="C250" s="212" t="s">
        <v>398</v>
      </c>
      <c r="D250" s="212" t="s">
        <v>141</v>
      </c>
      <c r="E250" s="213" t="s">
        <v>399</v>
      </c>
      <c r="F250" s="214" t="s">
        <v>400</v>
      </c>
      <c r="G250" s="215" t="s">
        <v>155</v>
      </c>
      <c r="H250" s="216">
        <v>2</v>
      </c>
      <c r="I250" s="217"/>
      <c r="J250" s="218">
        <f>ROUND(I250*H250,2)</f>
        <v>0</v>
      </c>
      <c r="K250" s="219"/>
      <c r="L250" s="43"/>
      <c r="M250" s="220" t="s">
        <v>1</v>
      </c>
      <c r="N250" s="221" t="s">
        <v>41</v>
      </c>
      <c r="O250" s="90"/>
      <c r="P250" s="222">
        <f>O250*H250</f>
        <v>0</v>
      </c>
      <c r="Q250" s="222">
        <v>1.0000000000000001E-05</v>
      </c>
      <c r="R250" s="222">
        <f>Q250*H250</f>
        <v>2.0000000000000002E-05</v>
      </c>
      <c r="S250" s="222">
        <v>0</v>
      </c>
      <c r="T250" s="223">
        <f>S250*H250</f>
        <v>0</v>
      </c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R250" s="224" t="s">
        <v>145</v>
      </c>
      <c r="AT250" s="224" t="s">
        <v>141</v>
      </c>
      <c r="AU250" s="224" t="s">
        <v>85</v>
      </c>
      <c r="AY250" s="16" t="s">
        <v>139</v>
      </c>
      <c r="BE250" s="225">
        <f>IF(N250="základní",J250,0)</f>
        <v>0</v>
      </c>
      <c r="BF250" s="225">
        <f>IF(N250="snížená",J250,0)</f>
        <v>0</v>
      </c>
      <c r="BG250" s="225">
        <f>IF(N250="zákl. přenesená",J250,0)</f>
        <v>0</v>
      </c>
      <c r="BH250" s="225">
        <f>IF(N250="sníž. přenesená",J250,0)</f>
        <v>0</v>
      </c>
      <c r="BI250" s="225">
        <f>IF(N250="nulová",J250,0)</f>
        <v>0</v>
      </c>
      <c r="BJ250" s="16" t="s">
        <v>81</v>
      </c>
      <c r="BK250" s="225">
        <f>ROUND(I250*H250,2)</f>
        <v>0</v>
      </c>
      <c r="BL250" s="16" t="s">
        <v>145</v>
      </c>
      <c r="BM250" s="224" t="s">
        <v>401</v>
      </c>
    </row>
    <row r="251" s="13" customFormat="1">
      <c r="A251" s="13"/>
      <c r="B251" s="226"/>
      <c r="C251" s="227"/>
      <c r="D251" s="228" t="s">
        <v>147</v>
      </c>
      <c r="E251" s="229" t="s">
        <v>1</v>
      </c>
      <c r="F251" s="230" t="s">
        <v>402</v>
      </c>
      <c r="G251" s="227"/>
      <c r="H251" s="231">
        <v>2</v>
      </c>
      <c r="I251" s="232"/>
      <c r="J251" s="227"/>
      <c r="K251" s="227"/>
      <c r="L251" s="233"/>
      <c r="M251" s="234"/>
      <c r="N251" s="235"/>
      <c r="O251" s="235"/>
      <c r="P251" s="235"/>
      <c r="Q251" s="235"/>
      <c r="R251" s="235"/>
      <c r="S251" s="235"/>
      <c r="T251" s="236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37" t="s">
        <v>147</v>
      </c>
      <c r="AU251" s="237" t="s">
        <v>85</v>
      </c>
      <c r="AV251" s="13" t="s">
        <v>85</v>
      </c>
      <c r="AW251" s="13" t="s">
        <v>32</v>
      </c>
      <c r="AX251" s="13" t="s">
        <v>81</v>
      </c>
      <c r="AY251" s="237" t="s">
        <v>139</v>
      </c>
    </row>
    <row r="252" s="2" customFormat="1" ht="24.15" customHeight="1">
      <c r="A252" s="37"/>
      <c r="B252" s="38"/>
      <c r="C252" s="249" t="s">
        <v>403</v>
      </c>
      <c r="D252" s="249" t="s">
        <v>254</v>
      </c>
      <c r="E252" s="250" t="s">
        <v>385</v>
      </c>
      <c r="F252" s="251" t="s">
        <v>386</v>
      </c>
      <c r="G252" s="252" t="s">
        <v>155</v>
      </c>
      <c r="H252" s="253">
        <v>1</v>
      </c>
      <c r="I252" s="254"/>
      <c r="J252" s="255">
        <f>ROUND(I252*H252,2)</f>
        <v>0</v>
      </c>
      <c r="K252" s="256"/>
      <c r="L252" s="257"/>
      <c r="M252" s="258" t="s">
        <v>1</v>
      </c>
      <c r="N252" s="259" t="s">
        <v>41</v>
      </c>
      <c r="O252" s="90"/>
      <c r="P252" s="222">
        <f>O252*H252</f>
        <v>0</v>
      </c>
      <c r="Q252" s="222">
        <v>0.0012999999999999999</v>
      </c>
      <c r="R252" s="222">
        <f>Q252*H252</f>
        <v>0.0012999999999999999</v>
      </c>
      <c r="S252" s="222">
        <v>0</v>
      </c>
      <c r="T252" s="223">
        <f>S252*H252</f>
        <v>0</v>
      </c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R252" s="224" t="s">
        <v>181</v>
      </c>
      <c r="AT252" s="224" t="s">
        <v>254</v>
      </c>
      <c r="AU252" s="224" t="s">
        <v>85</v>
      </c>
      <c r="AY252" s="16" t="s">
        <v>139</v>
      </c>
      <c r="BE252" s="225">
        <f>IF(N252="základní",J252,0)</f>
        <v>0</v>
      </c>
      <c r="BF252" s="225">
        <f>IF(N252="snížená",J252,0)</f>
        <v>0</v>
      </c>
      <c r="BG252" s="225">
        <f>IF(N252="zákl. přenesená",J252,0)</f>
        <v>0</v>
      </c>
      <c r="BH252" s="225">
        <f>IF(N252="sníž. přenesená",J252,0)</f>
        <v>0</v>
      </c>
      <c r="BI252" s="225">
        <f>IF(N252="nulová",J252,0)</f>
        <v>0</v>
      </c>
      <c r="BJ252" s="16" t="s">
        <v>81</v>
      </c>
      <c r="BK252" s="225">
        <f>ROUND(I252*H252,2)</f>
        <v>0</v>
      </c>
      <c r="BL252" s="16" t="s">
        <v>145</v>
      </c>
      <c r="BM252" s="224" t="s">
        <v>404</v>
      </c>
    </row>
    <row r="253" s="13" customFormat="1">
      <c r="A253" s="13"/>
      <c r="B253" s="226"/>
      <c r="C253" s="227"/>
      <c r="D253" s="228" t="s">
        <v>147</v>
      </c>
      <c r="E253" s="229" t="s">
        <v>1</v>
      </c>
      <c r="F253" s="230" t="s">
        <v>405</v>
      </c>
      <c r="G253" s="227"/>
      <c r="H253" s="231">
        <v>1</v>
      </c>
      <c r="I253" s="232"/>
      <c r="J253" s="227"/>
      <c r="K253" s="227"/>
      <c r="L253" s="233"/>
      <c r="M253" s="234"/>
      <c r="N253" s="235"/>
      <c r="O253" s="235"/>
      <c r="P253" s="235"/>
      <c r="Q253" s="235"/>
      <c r="R253" s="235"/>
      <c r="S253" s="235"/>
      <c r="T253" s="236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37" t="s">
        <v>147</v>
      </c>
      <c r="AU253" s="237" t="s">
        <v>85</v>
      </c>
      <c r="AV253" s="13" t="s">
        <v>85</v>
      </c>
      <c r="AW253" s="13" t="s">
        <v>32</v>
      </c>
      <c r="AX253" s="13" t="s">
        <v>81</v>
      </c>
      <c r="AY253" s="237" t="s">
        <v>139</v>
      </c>
    </row>
    <row r="254" s="2" customFormat="1" ht="24.15" customHeight="1">
      <c r="A254" s="37"/>
      <c r="B254" s="38"/>
      <c r="C254" s="249" t="s">
        <v>406</v>
      </c>
      <c r="D254" s="249" t="s">
        <v>254</v>
      </c>
      <c r="E254" s="250" t="s">
        <v>407</v>
      </c>
      <c r="F254" s="251" t="s">
        <v>408</v>
      </c>
      <c r="G254" s="252" t="s">
        <v>155</v>
      </c>
      <c r="H254" s="253">
        <v>1</v>
      </c>
      <c r="I254" s="254"/>
      <c r="J254" s="255">
        <f>ROUND(I254*H254,2)</f>
        <v>0</v>
      </c>
      <c r="K254" s="256"/>
      <c r="L254" s="257"/>
      <c r="M254" s="258" t="s">
        <v>1</v>
      </c>
      <c r="N254" s="259" t="s">
        <v>41</v>
      </c>
      <c r="O254" s="90"/>
      <c r="P254" s="222">
        <f>O254*H254</f>
        <v>0</v>
      </c>
      <c r="Q254" s="222">
        <v>0.0025999999999999999</v>
      </c>
      <c r="R254" s="222">
        <f>Q254*H254</f>
        <v>0.0025999999999999999</v>
      </c>
      <c r="S254" s="222">
        <v>0</v>
      </c>
      <c r="T254" s="223">
        <f>S254*H254</f>
        <v>0</v>
      </c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R254" s="224" t="s">
        <v>181</v>
      </c>
      <c r="AT254" s="224" t="s">
        <v>254</v>
      </c>
      <c r="AU254" s="224" t="s">
        <v>85</v>
      </c>
      <c r="AY254" s="16" t="s">
        <v>139</v>
      </c>
      <c r="BE254" s="225">
        <f>IF(N254="základní",J254,0)</f>
        <v>0</v>
      </c>
      <c r="BF254" s="225">
        <f>IF(N254="snížená",J254,0)</f>
        <v>0</v>
      </c>
      <c r="BG254" s="225">
        <f>IF(N254="zákl. přenesená",J254,0)</f>
        <v>0</v>
      </c>
      <c r="BH254" s="225">
        <f>IF(N254="sníž. přenesená",J254,0)</f>
        <v>0</v>
      </c>
      <c r="BI254" s="225">
        <f>IF(N254="nulová",J254,0)</f>
        <v>0</v>
      </c>
      <c r="BJ254" s="16" t="s">
        <v>81</v>
      </c>
      <c r="BK254" s="225">
        <f>ROUND(I254*H254,2)</f>
        <v>0</v>
      </c>
      <c r="BL254" s="16" t="s">
        <v>145</v>
      </c>
      <c r="BM254" s="224" t="s">
        <v>409</v>
      </c>
    </row>
    <row r="255" s="13" customFormat="1">
      <c r="A255" s="13"/>
      <c r="B255" s="226"/>
      <c r="C255" s="227"/>
      <c r="D255" s="228" t="s">
        <v>147</v>
      </c>
      <c r="E255" s="229" t="s">
        <v>1</v>
      </c>
      <c r="F255" s="230" t="s">
        <v>410</v>
      </c>
      <c r="G255" s="227"/>
      <c r="H255" s="231">
        <v>1</v>
      </c>
      <c r="I255" s="232"/>
      <c r="J255" s="227"/>
      <c r="K255" s="227"/>
      <c r="L255" s="233"/>
      <c r="M255" s="234"/>
      <c r="N255" s="235"/>
      <c r="O255" s="235"/>
      <c r="P255" s="235"/>
      <c r="Q255" s="235"/>
      <c r="R255" s="235"/>
      <c r="S255" s="235"/>
      <c r="T255" s="236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37" t="s">
        <v>147</v>
      </c>
      <c r="AU255" s="237" t="s">
        <v>85</v>
      </c>
      <c r="AV255" s="13" t="s">
        <v>85</v>
      </c>
      <c r="AW255" s="13" t="s">
        <v>32</v>
      </c>
      <c r="AX255" s="13" t="s">
        <v>81</v>
      </c>
      <c r="AY255" s="237" t="s">
        <v>139</v>
      </c>
    </row>
    <row r="256" s="2" customFormat="1" ht="24.15" customHeight="1">
      <c r="A256" s="37"/>
      <c r="B256" s="38"/>
      <c r="C256" s="212" t="s">
        <v>411</v>
      </c>
      <c r="D256" s="212" t="s">
        <v>141</v>
      </c>
      <c r="E256" s="213" t="s">
        <v>412</v>
      </c>
      <c r="F256" s="214" t="s">
        <v>413</v>
      </c>
      <c r="G256" s="215" t="s">
        <v>155</v>
      </c>
      <c r="H256" s="216">
        <v>6</v>
      </c>
      <c r="I256" s="217"/>
      <c r="J256" s="218">
        <f>ROUND(I256*H256,2)</f>
        <v>0</v>
      </c>
      <c r="K256" s="219"/>
      <c r="L256" s="43"/>
      <c r="M256" s="220" t="s">
        <v>1</v>
      </c>
      <c r="N256" s="221" t="s">
        <v>41</v>
      </c>
      <c r="O256" s="90"/>
      <c r="P256" s="222">
        <f>O256*H256</f>
        <v>0</v>
      </c>
      <c r="Q256" s="222">
        <v>0.10940999999999999</v>
      </c>
      <c r="R256" s="222">
        <f>Q256*H256</f>
        <v>0.65645999999999993</v>
      </c>
      <c r="S256" s="222">
        <v>0</v>
      </c>
      <c r="T256" s="223">
        <f>S256*H256</f>
        <v>0</v>
      </c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R256" s="224" t="s">
        <v>145</v>
      </c>
      <c r="AT256" s="224" t="s">
        <v>141</v>
      </c>
      <c r="AU256" s="224" t="s">
        <v>85</v>
      </c>
      <c r="AY256" s="16" t="s">
        <v>139</v>
      </c>
      <c r="BE256" s="225">
        <f>IF(N256="základní",J256,0)</f>
        <v>0</v>
      </c>
      <c r="BF256" s="225">
        <f>IF(N256="snížená",J256,0)</f>
        <v>0</v>
      </c>
      <c r="BG256" s="225">
        <f>IF(N256="zákl. přenesená",J256,0)</f>
        <v>0</v>
      </c>
      <c r="BH256" s="225">
        <f>IF(N256="sníž. přenesená",J256,0)</f>
        <v>0</v>
      </c>
      <c r="BI256" s="225">
        <f>IF(N256="nulová",J256,0)</f>
        <v>0</v>
      </c>
      <c r="BJ256" s="16" t="s">
        <v>81</v>
      </c>
      <c r="BK256" s="225">
        <f>ROUND(I256*H256,2)</f>
        <v>0</v>
      </c>
      <c r="BL256" s="16" t="s">
        <v>145</v>
      </c>
      <c r="BM256" s="224" t="s">
        <v>414</v>
      </c>
    </row>
    <row r="257" s="13" customFormat="1">
      <c r="A257" s="13"/>
      <c r="B257" s="226"/>
      <c r="C257" s="227"/>
      <c r="D257" s="228" t="s">
        <v>147</v>
      </c>
      <c r="E257" s="229" t="s">
        <v>1</v>
      </c>
      <c r="F257" s="230" t="s">
        <v>415</v>
      </c>
      <c r="G257" s="227"/>
      <c r="H257" s="231">
        <v>5</v>
      </c>
      <c r="I257" s="232"/>
      <c r="J257" s="227"/>
      <c r="K257" s="227"/>
      <c r="L257" s="233"/>
      <c r="M257" s="234"/>
      <c r="N257" s="235"/>
      <c r="O257" s="235"/>
      <c r="P257" s="235"/>
      <c r="Q257" s="235"/>
      <c r="R257" s="235"/>
      <c r="S257" s="235"/>
      <c r="T257" s="236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37" t="s">
        <v>147</v>
      </c>
      <c r="AU257" s="237" t="s">
        <v>85</v>
      </c>
      <c r="AV257" s="13" t="s">
        <v>85</v>
      </c>
      <c r="AW257" s="13" t="s">
        <v>32</v>
      </c>
      <c r="AX257" s="13" t="s">
        <v>76</v>
      </c>
      <c r="AY257" s="237" t="s">
        <v>139</v>
      </c>
    </row>
    <row r="258" s="13" customFormat="1">
      <c r="A258" s="13"/>
      <c r="B258" s="226"/>
      <c r="C258" s="227"/>
      <c r="D258" s="228" t="s">
        <v>147</v>
      </c>
      <c r="E258" s="229" t="s">
        <v>1</v>
      </c>
      <c r="F258" s="230" t="s">
        <v>383</v>
      </c>
      <c r="G258" s="227"/>
      <c r="H258" s="231">
        <v>1</v>
      </c>
      <c r="I258" s="232"/>
      <c r="J258" s="227"/>
      <c r="K258" s="227"/>
      <c r="L258" s="233"/>
      <c r="M258" s="234"/>
      <c r="N258" s="235"/>
      <c r="O258" s="235"/>
      <c r="P258" s="235"/>
      <c r="Q258" s="235"/>
      <c r="R258" s="235"/>
      <c r="S258" s="235"/>
      <c r="T258" s="236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37" t="s">
        <v>147</v>
      </c>
      <c r="AU258" s="237" t="s">
        <v>85</v>
      </c>
      <c r="AV258" s="13" t="s">
        <v>85</v>
      </c>
      <c r="AW258" s="13" t="s">
        <v>32</v>
      </c>
      <c r="AX258" s="13" t="s">
        <v>76</v>
      </c>
      <c r="AY258" s="237" t="s">
        <v>139</v>
      </c>
    </row>
    <row r="259" s="14" customFormat="1">
      <c r="A259" s="14"/>
      <c r="B259" s="238"/>
      <c r="C259" s="239"/>
      <c r="D259" s="228" t="s">
        <v>147</v>
      </c>
      <c r="E259" s="240" t="s">
        <v>1</v>
      </c>
      <c r="F259" s="241" t="s">
        <v>174</v>
      </c>
      <c r="G259" s="239"/>
      <c r="H259" s="242">
        <v>6</v>
      </c>
      <c r="I259" s="243"/>
      <c r="J259" s="239"/>
      <c r="K259" s="239"/>
      <c r="L259" s="244"/>
      <c r="M259" s="245"/>
      <c r="N259" s="246"/>
      <c r="O259" s="246"/>
      <c r="P259" s="246"/>
      <c r="Q259" s="246"/>
      <c r="R259" s="246"/>
      <c r="S259" s="246"/>
      <c r="T259" s="247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48" t="s">
        <v>147</v>
      </c>
      <c r="AU259" s="248" t="s">
        <v>85</v>
      </c>
      <c r="AV259" s="14" t="s">
        <v>145</v>
      </c>
      <c r="AW259" s="14" t="s">
        <v>32</v>
      </c>
      <c r="AX259" s="14" t="s">
        <v>81</v>
      </c>
      <c r="AY259" s="248" t="s">
        <v>139</v>
      </c>
    </row>
    <row r="260" s="2" customFormat="1" ht="14.4" customHeight="1">
      <c r="A260" s="37"/>
      <c r="B260" s="38"/>
      <c r="C260" s="249" t="s">
        <v>416</v>
      </c>
      <c r="D260" s="249" t="s">
        <v>254</v>
      </c>
      <c r="E260" s="250" t="s">
        <v>417</v>
      </c>
      <c r="F260" s="251" t="s">
        <v>418</v>
      </c>
      <c r="G260" s="252" t="s">
        <v>155</v>
      </c>
      <c r="H260" s="253">
        <v>5</v>
      </c>
      <c r="I260" s="254"/>
      <c r="J260" s="255">
        <f>ROUND(I260*H260,2)</f>
        <v>0</v>
      </c>
      <c r="K260" s="256"/>
      <c r="L260" s="257"/>
      <c r="M260" s="258" t="s">
        <v>1</v>
      </c>
      <c r="N260" s="259" t="s">
        <v>41</v>
      </c>
      <c r="O260" s="90"/>
      <c r="P260" s="222">
        <f>O260*H260</f>
        <v>0</v>
      </c>
      <c r="Q260" s="222">
        <v>0.0064999999999999997</v>
      </c>
      <c r="R260" s="222">
        <f>Q260*H260</f>
        <v>0.032500000000000001</v>
      </c>
      <c r="S260" s="222">
        <v>0</v>
      </c>
      <c r="T260" s="223">
        <f>S260*H260</f>
        <v>0</v>
      </c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R260" s="224" t="s">
        <v>181</v>
      </c>
      <c r="AT260" s="224" t="s">
        <v>254</v>
      </c>
      <c r="AU260" s="224" t="s">
        <v>85</v>
      </c>
      <c r="AY260" s="16" t="s">
        <v>139</v>
      </c>
      <c r="BE260" s="225">
        <f>IF(N260="základní",J260,0)</f>
        <v>0</v>
      </c>
      <c r="BF260" s="225">
        <f>IF(N260="snížená",J260,0)</f>
        <v>0</v>
      </c>
      <c r="BG260" s="225">
        <f>IF(N260="zákl. přenesená",J260,0)</f>
        <v>0</v>
      </c>
      <c r="BH260" s="225">
        <f>IF(N260="sníž. přenesená",J260,0)</f>
        <v>0</v>
      </c>
      <c r="BI260" s="225">
        <f>IF(N260="nulová",J260,0)</f>
        <v>0</v>
      </c>
      <c r="BJ260" s="16" t="s">
        <v>81</v>
      </c>
      <c r="BK260" s="225">
        <f>ROUND(I260*H260,2)</f>
        <v>0</v>
      </c>
      <c r="BL260" s="16" t="s">
        <v>145</v>
      </c>
      <c r="BM260" s="224" t="s">
        <v>419</v>
      </c>
    </row>
    <row r="261" s="2" customFormat="1" ht="14.4" customHeight="1">
      <c r="A261" s="37"/>
      <c r="B261" s="38"/>
      <c r="C261" s="249" t="s">
        <v>420</v>
      </c>
      <c r="D261" s="249" t="s">
        <v>254</v>
      </c>
      <c r="E261" s="250" t="s">
        <v>421</v>
      </c>
      <c r="F261" s="251" t="s">
        <v>422</v>
      </c>
      <c r="G261" s="252" t="s">
        <v>155</v>
      </c>
      <c r="H261" s="253">
        <v>5</v>
      </c>
      <c r="I261" s="254"/>
      <c r="J261" s="255">
        <f>ROUND(I261*H261,2)</f>
        <v>0</v>
      </c>
      <c r="K261" s="256"/>
      <c r="L261" s="257"/>
      <c r="M261" s="258" t="s">
        <v>1</v>
      </c>
      <c r="N261" s="259" t="s">
        <v>41</v>
      </c>
      <c r="O261" s="90"/>
      <c r="P261" s="222">
        <f>O261*H261</f>
        <v>0</v>
      </c>
      <c r="Q261" s="222">
        <v>0.00014999999999999999</v>
      </c>
      <c r="R261" s="222">
        <f>Q261*H261</f>
        <v>0.00074999999999999991</v>
      </c>
      <c r="S261" s="222">
        <v>0</v>
      </c>
      <c r="T261" s="223">
        <f>S261*H261</f>
        <v>0</v>
      </c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R261" s="224" t="s">
        <v>181</v>
      </c>
      <c r="AT261" s="224" t="s">
        <v>254</v>
      </c>
      <c r="AU261" s="224" t="s">
        <v>85</v>
      </c>
      <c r="AY261" s="16" t="s">
        <v>139</v>
      </c>
      <c r="BE261" s="225">
        <f>IF(N261="základní",J261,0)</f>
        <v>0</v>
      </c>
      <c r="BF261" s="225">
        <f>IF(N261="snížená",J261,0)</f>
        <v>0</v>
      </c>
      <c r="BG261" s="225">
        <f>IF(N261="zákl. přenesená",J261,0)</f>
        <v>0</v>
      </c>
      <c r="BH261" s="225">
        <f>IF(N261="sníž. přenesená",J261,0)</f>
        <v>0</v>
      </c>
      <c r="BI261" s="225">
        <f>IF(N261="nulová",J261,0)</f>
        <v>0</v>
      </c>
      <c r="BJ261" s="16" t="s">
        <v>81</v>
      </c>
      <c r="BK261" s="225">
        <f>ROUND(I261*H261,2)</f>
        <v>0</v>
      </c>
      <c r="BL261" s="16" t="s">
        <v>145</v>
      </c>
      <c r="BM261" s="224" t="s">
        <v>423</v>
      </c>
    </row>
    <row r="262" s="2" customFormat="1" ht="24.15" customHeight="1">
      <c r="A262" s="37"/>
      <c r="B262" s="38"/>
      <c r="C262" s="212" t="s">
        <v>424</v>
      </c>
      <c r="D262" s="212" t="s">
        <v>141</v>
      </c>
      <c r="E262" s="213" t="s">
        <v>425</v>
      </c>
      <c r="F262" s="214" t="s">
        <v>426</v>
      </c>
      <c r="G262" s="215" t="s">
        <v>338</v>
      </c>
      <c r="H262" s="216">
        <v>155</v>
      </c>
      <c r="I262" s="217"/>
      <c r="J262" s="218">
        <f>ROUND(I262*H262,2)</f>
        <v>0</v>
      </c>
      <c r="K262" s="219"/>
      <c r="L262" s="43"/>
      <c r="M262" s="220" t="s">
        <v>1</v>
      </c>
      <c r="N262" s="221" t="s">
        <v>41</v>
      </c>
      <c r="O262" s="90"/>
      <c r="P262" s="222">
        <f>O262*H262</f>
        <v>0</v>
      </c>
      <c r="Q262" s="222">
        <v>0.15540000000000001</v>
      </c>
      <c r="R262" s="222">
        <f>Q262*H262</f>
        <v>24.087000000000003</v>
      </c>
      <c r="S262" s="222">
        <v>0</v>
      </c>
      <c r="T262" s="223">
        <f>S262*H262</f>
        <v>0</v>
      </c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R262" s="224" t="s">
        <v>145</v>
      </c>
      <c r="AT262" s="224" t="s">
        <v>141</v>
      </c>
      <c r="AU262" s="224" t="s">
        <v>85</v>
      </c>
      <c r="AY262" s="16" t="s">
        <v>139</v>
      </c>
      <c r="BE262" s="225">
        <f>IF(N262="základní",J262,0)</f>
        <v>0</v>
      </c>
      <c r="BF262" s="225">
        <f>IF(N262="snížená",J262,0)</f>
        <v>0</v>
      </c>
      <c r="BG262" s="225">
        <f>IF(N262="zákl. přenesená",J262,0)</f>
        <v>0</v>
      </c>
      <c r="BH262" s="225">
        <f>IF(N262="sníž. přenesená",J262,0)</f>
        <v>0</v>
      </c>
      <c r="BI262" s="225">
        <f>IF(N262="nulová",J262,0)</f>
        <v>0</v>
      </c>
      <c r="BJ262" s="16" t="s">
        <v>81</v>
      </c>
      <c r="BK262" s="225">
        <f>ROUND(I262*H262,2)</f>
        <v>0</v>
      </c>
      <c r="BL262" s="16" t="s">
        <v>145</v>
      </c>
      <c r="BM262" s="224" t="s">
        <v>427</v>
      </c>
    </row>
    <row r="263" s="2" customFormat="1" ht="14.4" customHeight="1">
      <c r="A263" s="37"/>
      <c r="B263" s="38"/>
      <c r="C263" s="249" t="s">
        <v>428</v>
      </c>
      <c r="D263" s="249" t="s">
        <v>254</v>
      </c>
      <c r="E263" s="250" t="s">
        <v>429</v>
      </c>
      <c r="F263" s="251" t="s">
        <v>430</v>
      </c>
      <c r="G263" s="252" t="s">
        <v>338</v>
      </c>
      <c r="H263" s="253">
        <v>35</v>
      </c>
      <c r="I263" s="254"/>
      <c r="J263" s="255">
        <f>ROUND(I263*H263,2)</f>
        <v>0</v>
      </c>
      <c r="K263" s="256"/>
      <c r="L263" s="257"/>
      <c r="M263" s="258" t="s">
        <v>1</v>
      </c>
      <c r="N263" s="259" t="s">
        <v>41</v>
      </c>
      <c r="O263" s="90"/>
      <c r="P263" s="222">
        <f>O263*H263</f>
        <v>0</v>
      </c>
      <c r="Q263" s="222">
        <v>0.10199999999999999</v>
      </c>
      <c r="R263" s="222">
        <f>Q263*H263</f>
        <v>3.5699999999999998</v>
      </c>
      <c r="S263" s="222">
        <v>0</v>
      </c>
      <c r="T263" s="223">
        <f>S263*H263</f>
        <v>0</v>
      </c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R263" s="224" t="s">
        <v>181</v>
      </c>
      <c r="AT263" s="224" t="s">
        <v>254</v>
      </c>
      <c r="AU263" s="224" t="s">
        <v>85</v>
      </c>
      <c r="AY263" s="16" t="s">
        <v>139</v>
      </c>
      <c r="BE263" s="225">
        <f>IF(N263="základní",J263,0)</f>
        <v>0</v>
      </c>
      <c r="BF263" s="225">
        <f>IF(N263="snížená",J263,0)</f>
        <v>0</v>
      </c>
      <c r="BG263" s="225">
        <f>IF(N263="zákl. přenesená",J263,0)</f>
        <v>0</v>
      </c>
      <c r="BH263" s="225">
        <f>IF(N263="sníž. přenesená",J263,0)</f>
        <v>0</v>
      </c>
      <c r="BI263" s="225">
        <f>IF(N263="nulová",J263,0)</f>
        <v>0</v>
      </c>
      <c r="BJ263" s="16" t="s">
        <v>81</v>
      </c>
      <c r="BK263" s="225">
        <f>ROUND(I263*H263,2)</f>
        <v>0</v>
      </c>
      <c r="BL263" s="16" t="s">
        <v>145</v>
      </c>
      <c r="BM263" s="224" t="s">
        <v>431</v>
      </c>
    </row>
    <row r="264" s="2" customFormat="1" ht="14.4" customHeight="1">
      <c r="A264" s="37"/>
      <c r="B264" s="38"/>
      <c r="C264" s="249" t="s">
        <v>432</v>
      </c>
      <c r="D264" s="249" t="s">
        <v>254</v>
      </c>
      <c r="E264" s="250" t="s">
        <v>433</v>
      </c>
      <c r="F264" s="251" t="s">
        <v>434</v>
      </c>
      <c r="G264" s="252" t="s">
        <v>338</v>
      </c>
      <c r="H264" s="253">
        <v>120</v>
      </c>
      <c r="I264" s="254"/>
      <c r="J264" s="255">
        <f>ROUND(I264*H264,2)</f>
        <v>0</v>
      </c>
      <c r="K264" s="256"/>
      <c r="L264" s="257"/>
      <c r="M264" s="258" t="s">
        <v>1</v>
      </c>
      <c r="N264" s="259" t="s">
        <v>41</v>
      </c>
      <c r="O264" s="90"/>
      <c r="P264" s="222">
        <f>O264*H264</f>
        <v>0</v>
      </c>
      <c r="Q264" s="222">
        <v>0.080000000000000002</v>
      </c>
      <c r="R264" s="222">
        <f>Q264*H264</f>
        <v>9.5999999999999996</v>
      </c>
      <c r="S264" s="222">
        <v>0</v>
      </c>
      <c r="T264" s="223">
        <f>S264*H264</f>
        <v>0</v>
      </c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R264" s="224" t="s">
        <v>181</v>
      </c>
      <c r="AT264" s="224" t="s">
        <v>254</v>
      </c>
      <c r="AU264" s="224" t="s">
        <v>85</v>
      </c>
      <c r="AY264" s="16" t="s">
        <v>139</v>
      </c>
      <c r="BE264" s="225">
        <f>IF(N264="základní",J264,0)</f>
        <v>0</v>
      </c>
      <c r="BF264" s="225">
        <f>IF(N264="snížená",J264,0)</f>
        <v>0</v>
      </c>
      <c r="BG264" s="225">
        <f>IF(N264="zákl. přenesená",J264,0)</f>
        <v>0</v>
      </c>
      <c r="BH264" s="225">
        <f>IF(N264="sníž. přenesená",J264,0)</f>
        <v>0</v>
      </c>
      <c r="BI264" s="225">
        <f>IF(N264="nulová",J264,0)</f>
        <v>0</v>
      </c>
      <c r="BJ264" s="16" t="s">
        <v>81</v>
      </c>
      <c r="BK264" s="225">
        <f>ROUND(I264*H264,2)</f>
        <v>0</v>
      </c>
      <c r="BL264" s="16" t="s">
        <v>145</v>
      </c>
      <c r="BM264" s="224" t="s">
        <v>435</v>
      </c>
    </row>
    <row r="265" s="2" customFormat="1" ht="24.15" customHeight="1">
      <c r="A265" s="37"/>
      <c r="B265" s="38"/>
      <c r="C265" s="212" t="s">
        <v>436</v>
      </c>
      <c r="D265" s="212" t="s">
        <v>141</v>
      </c>
      <c r="E265" s="213" t="s">
        <v>437</v>
      </c>
      <c r="F265" s="214" t="s">
        <v>438</v>
      </c>
      <c r="G265" s="215" t="s">
        <v>338</v>
      </c>
      <c r="H265" s="216">
        <v>18.5</v>
      </c>
      <c r="I265" s="217"/>
      <c r="J265" s="218">
        <f>ROUND(I265*H265,2)</f>
        <v>0</v>
      </c>
      <c r="K265" s="219"/>
      <c r="L265" s="43"/>
      <c r="M265" s="220" t="s">
        <v>1</v>
      </c>
      <c r="N265" s="221" t="s">
        <v>41</v>
      </c>
      <c r="O265" s="90"/>
      <c r="P265" s="222">
        <f>O265*H265</f>
        <v>0</v>
      </c>
      <c r="Q265" s="222">
        <v>0.00060999999999999997</v>
      </c>
      <c r="R265" s="222">
        <f>Q265*H265</f>
        <v>0.011285</v>
      </c>
      <c r="S265" s="222">
        <v>0</v>
      </c>
      <c r="T265" s="223">
        <f>S265*H265</f>
        <v>0</v>
      </c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R265" s="224" t="s">
        <v>145</v>
      </c>
      <c r="AT265" s="224" t="s">
        <v>141</v>
      </c>
      <c r="AU265" s="224" t="s">
        <v>85</v>
      </c>
      <c r="AY265" s="16" t="s">
        <v>139</v>
      </c>
      <c r="BE265" s="225">
        <f>IF(N265="základní",J265,0)</f>
        <v>0</v>
      </c>
      <c r="BF265" s="225">
        <f>IF(N265="snížená",J265,0)</f>
        <v>0</v>
      </c>
      <c r="BG265" s="225">
        <f>IF(N265="zákl. přenesená",J265,0)</f>
        <v>0</v>
      </c>
      <c r="BH265" s="225">
        <f>IF(N265="sníž. přenesená",J265,0)</f>
        <v>0</v>
      </c>
      <c r="BI265" s="225">
        <f>IF(N265="nulová",J265,0)</f>
        <v>0</v>
      </c>
      <c r="BJ265" s="16" t="s">
        <v>81</v>
      </c>
      <c r="BK265" s="225">
        <f>ROUND(I265*H265,2)</f>
        <v>0</v>
      </c>
      <c r="BL265" s="16" t="s">
        <v>145</v>
      </c>
      <c r="BM265" s="224" t="s">
        <v>439</v>
      </c>
    </row>
    <row r="266" s="13" customFormat="1">
      <c r="A266" s="13"/>
      <c r="B266" s="226"/>
      <c r="C266" s="227"/>
      <c r="D266" s="228" t="s">
        <v>147</v>
      </c>
      <c r="E266" s="229" t="s">
        <v>1</v>
      </c>
      <c r="F266" s="230" t="s">
        <v>440</v>
      </c>
      <c r="G266" s="227"/>
      <c r="H266" s="231">
        <v>18.5</v>
      </c>
      <c r="I266" s="232"/>
      <c r="J266" s="227"/>
      <c r="K266" s="227"/>
      <c r="L266" s="233"/>
      <c r="M266" s="234"/>
      <c r="N266" s="235"/>
      <c r="O266" s="235"/>
      <c r="P266" s="235"/>
      <c r="Q266" s="235"/>
      <c r="R266" s="235"/>
      <c r="S266" s="235"/>
      <c r="T266" s="236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37" t="s">
        <v>147</v>
      </c>
      <c r="AU266" s="237" t="s">
        <v>85</v>
      </c>
      <c r="AV266" s="13" t="s">
        <v>85</v>
      </c>
      <c r="AW266" s="13" t="s">
        <v>32</v>
      </c>
      <c r="AX266" s="13" t="s">
        <v>81</v>
      </c>
      <c r="AY266" s="237" t="s">
        <v>139</v>
      </c>
    </row>
    <row r="267" s="2" customFormat="1" ht="24.15" customHeight="1">
      <c r="A267" s="37"/>
      <c r="B267" s="38"/>
      <c r="C267" s="212" t="s">
        <v>441</v>
      </c>
      <c r="D267" s="212" t="s">
        <v>141</v>
      </c>
      <c r="E267" s="213" t="s">
        <v>442</v>
      </c>
      <c r="F267" s="214" t="s">
        <v>443</v>
      </c>
      <c r="G267" s="215" t="s">
        <v>338</v>
      </c>
      <c r="H267" s="216">
        <v>1</v>
      </c>
      <c r="I267" s="217"/>
      <c r="J267" s="218">
        <f>ROUND(I267*H267,2)</f>
        <v>0</v>
      </c>
      <c r="K267" s="219"/>
      <c r="L267" s="43"/>
      <c r="M267" s="220" t="s">
        <v>1</v>
      </c>
      <c r="N267" s="221" t="s">
        <v>41</v>
      </c>
      <c r="O267" s="90"/>
      <c r="P267" s="222">
        <f>O267*H267</f>
        <v>0</v>
      </c>
      <c r="Q267" s="222">
        <v>0.16370999999999999</v>
      </c>
      <c r="R267" s="222">
        <f>Q267*H267</f>
        <v>0.16370999999999999</v>
      </c>
      <c r="S267" s="222">
        <v>0</v>
      </c>
      <c r="T267" s="223">
        <f>S267*H267</f>
        <v>0</v>
      </c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R267" s="224" t="s">
        <v>145</v>
      </c>
      <c r="AT267" s="224" t="s">
        <v>141</v>
      </c>
      <c r="AU267" s="224" t="s">
        <v>85</v>
      </c>
      <c r="AY267" s="16" t="s">
        <v>139</v>
      </c>
      <c r="BE267" s="225">
        <f>IF(N267="základní",J267,0)</f>
        <v>0</v>
      </c>
      <c r="BF267" s="225">
        <f>IF(N267="snížená",J267,0)</f>
        <v>0</v>
      </c>
      <c r="BG267" s="225">
        <f>IF(N267="zákl. přenesená",J267,0)</f>
        <v>0</v>
      </c>
      <c r="BH267" s="225">
        <f>IF(N267="sníž. přenesená",J267,0)</f>
        <v>0</v>
      </c>
      <c r="BI267" s="225">
        <f>IF(N267="nulová",J267,0)</f>
        <v>0</v>
      </c>
      <c r="BJ267" s="16" t="s">
        <v>81</v>
      </c>
      <c r="BK267" s="225">
        <f>ROUND(I267*H267,2)</f>
        <v>0</v>
      </c>
      <c r="BL267" s="16" t="s">
        <v>145</v>
      </c>
      <c r="BM267" s="224" t="s">
        <v>444</v>
      </c>
    </row>
    <row r="268" s="13" customFormat="1">
      <c r="A268" s="13"/>
      <c r="B268" s="226"/>
      <c r="C268" s="227"/>
      <c r="D268" s="228" t="s">
        <v>147</v>
      </c>
      <c r="E268" s="229" t="s">
        <v>1</v>
      </c>
      <c r="F268" s="230" t="s">
        <v>445</v>
      </c>
      <c r="G268" s="227"/>
      <c r="H268" s="231">
        <v>1</v>
      </c>
      <c r="I268" s="232"/>
      <c r="J268" s="227"/>
      <c r="K268" s="227"/>
      <c r="L268" s="233"/>
      <c r="M268" s="234"/>
      <c r="N268" s="235"/>
      <c r="O268" s="235"/>
      <c r="P268" s="235"/>
      <c r="Q268" s="235"/>
      <c r="R268" s="235"/>
      <c r="S268" s="235"/>
      <c r="T268" s="236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37" t="s">
        <v>147</v>
      </c>
      <c r="AU268" s="237" t="s">
        <v>85</v>
      </c>
      <c r="AV268" s="13" t="s">
        <v>85</v>
      </c>
      <c r="AW268" s="13" t="s">
        <v>32</v>
      </c>
      <c r="AX268" s="13" t="s">
        <v>81</v>
      </c>
      <c r="AY268" s="237" t="s">
        <v>139</v>
      </c>
    </row>
    <row r="269" s="2" customFormat="1" ht="14.4" customHeight="1">
      <c r="A269" s="37"/>
      <c r="B269" s="38"/>
      <c r="C269" s="249" t="s">
        <v>446</v>
      </c>
      <c r="D269" s="249" t="s">
        <v>254</v>
      </c>
      <c r="E269" s="250" t="s">
        <v>447</v>
      </c>
      <c r="F269" s="251" t="s">
        <v>448</v>
      </c>
      <c r="G269" s="252" t="s">
        <v>338</v>
      </c>
      <c r="H269" s="253">
        <v>1</v>
      </c>
      <c r="I269" s="254"/>
      <c r="J269" s="255">
        <f>ROUND(I269*H269,2)</f>
        <v>0</v>
      </c>
      <c r="K269" s="256"/>
      <c r="L269" s="257"/>
      <c r="M269" s="258" t="s">
        <v>1</v>
      </c>
      <c r="N269" s="259" t="s">
        <v>41</v>
      </c>
      <c r="O269" s="90"/>
      <c r="P269" s="222">
        <f>O269*H269</f>
        <v>0</v>
      </c>
      <c r="Q269" s="222">
        <v>0.12726000000000001</v>
      </c>
      <c r="R269" s="222">
        <f>Q269*H269</f>
        <v>0.12726000000000001</v>
      </c>
      <c r="S269" s="222">
        <v>0</v>
      </c>
      <c r="T269" s="223">
        <f>S269*H269</f>
        <v>0</v>
      </c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R269" s="224" t="s">
        <v>181</v>
      </c>
      <c r="AT269" s="224" t="s">
        <v>254</v>
      </c>
      <c r="AU269" s="224" t="s">
        <v>85</v>
      </c>
      <c r="AY269" s="16" t="s">
        <v>139</v>
      </c>
      <c r="BE269" s="225">
        <f>IF(N269="základní",J269,0)</f>
        <v>0</v>
      </c>
      <c r="BF269" s="225">
        <f>IF(N269="snížená",J269,0)</f>
        <v>0</v>
      </c>
      <c r="BG269" s="225">
        <f>IF(N269="zákl. přenesená",J269,0)</f>
        <v>0</v>
      </c>
      <c r="BH269" s="225">
        <f>IF(N269="sníž. přenesená",J269,0)</f>
        <v>0</v>
      </c>
      <c r="BI269" s="225">
        <f>IF(N269="nulová",J269,0)</f>
        <v>0</v>
      </c>
      <c r="BJ269" s="16" t="s">
        <v>81</v>
      </c>
      <c r="BK269" s="225">
        <f>ROUND(I269*H269,2)</f>
        <v>0</v>
      </c>
      <c r="BL269" s="16" t="s">
        <v>145</v>
      </c>
      <c r="BM269" s="224" t="s">
        <v>449</v>
      </c>
    </row>
    <row r="270" s="2" customFormat="1" ht="24.15" customHeight="1">
      <c r="A270" s="37"/>
      <c r="B270" s="38"/>
      <c r="C270" s="212" t="s">
        <v>450</v>
      </c>
      <c r="D270" s="212" t="s">
        <v>141</v>
      </c>
      <c r="E270" s="213" t="s">
        <v>451</v>
      </c>
      <c r="F270" s="214" t="s">
        <v>452</v>
      </c>
      <c r="G270" s="215" t="s">
        <v>338</v>
      </c>
      <c r="H270" s="216">
        <v>1</v>
      </c>
      <c r="I270" s="217"/>
      <c r="J270" s="218">
        <f>ROUND(I270*H270,2)</f>
        <v>0</v>
      </c>
      <c r="K270" s="219"/>
      <c r="L270" s="43"/>
      <c r="M270" s="220" t="s">
        <v>1</v>
      </c>
      <c r="N270" s="221" t="s">
        <v>41</v>
      </c>
      <c r="O270" s="90"/>
      <c r="P270" s="222">
        <f>O270*H270</f>
        <v>0</v>
      </c>
      <c r="Q270" s="222">
        <v>0</v>
      </c>
      <c r="R270" s="222">
        <f>Q270*H270</f>
        <v>0</v>
      </c>
      <c r="S270" s="222">
        <v>0.19400000000000001</v>
      </c>
      <c r="T270" s="223">
        <f>S270*H270</f>
        <v>0.19400000000000001</v>
      </c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R270" s="224" t="s">
        <v>145</v>
      </c>
      <c r="AT270" s="224" t="s">
        <v>141</v>
      </c>
      <c r="AU270" s="224" t="s">
        <v>85</v>
      </c>
      <c r="AY270" s="16" t="s">
        <v>139</v>
      </c>
      <c r="BE270" s="225">
        <f>IF(N270="základní",J270,0)</f>
        <v>0</v>
      </c>
      <c r="BF270" s="225">
        <f>IF(N270="snížená",J270,0)</f>
        <v>0</v>
      </c>
      <c r="BG270" s="225">
        <f>IF(N270="zákl. přenesená",J270,0)</f>
        <v>0</v>
      </c>
      <c r="BH270" s="225">
        <f>IF(N270="sníž. přenesená",J270,0)</f>
        <v>0</v>
      </c>
      <c r="BI270" s="225">
        <f>IF(N270="nulová",J270,0)</f>
        <v>0</v>
      </c>
      <c r="BJ270" s="16" t="s">
        <v>81</v>
      </c>
      <c r="BK270" s="225">
        <f>ROUND(I270*H270,2)</f>
        <v>0</v>
      </c>
      <c r="BL270" s="16" t="s">
        <v>145</v>
      </c>
      <c r="BM270" s="224" t="s">
        <v>453</v>
      </c>
    </row>
    <row r="271" s="13" customFormat="1">
      <c r="A271" s="13"/>
      <c r="B271" s="226"/>
      <c r="C271" s="227"/>
      <c r="D271" s="228" t="s">
        <v>147</v>
      </c>
      <c r="E271" s="229" t="s">
        <v>1</v>
      </c>
      <c r="F271" s="230" t="s">
        <v>454</v>
      </c>
      <c r="G271" s="227"/>
      <c r="H271" s="231">
        <v>1</v>
      </c>
      <c r="I271" s="232"/>
      <c r="J271" s="227"/>
      <c r="K271" s="227"/>
      <c r="L271" s="233"/>
      <c r="M271" s="234"/>
      <c r="N271" s="235"/>
      <c r="O271" s="235"/>
      <c r="P271" s="235"/>
      <c r="Q271" s="235"/>
      <c r="R271" s="235"/>
      <c r="S271" s="235"/>
      <c r="T271" s="236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37" t="s">
        <v>147</v>
      </c>
      <c r="AU271" s="237" t="s">
        <v>85</v>
      </c>
      <c r="AV271" s="13" t="s">
        <v>85</v>
      </c>
      <c r="AW271" s="13" t="s">
        <v>32</v>
      </c>
      <c r="AX271" s="13" t="s">
        <v>81</v>
      </c>
      <c r="AY271" s="237" t="s">
        <v>139</v>
      </c>
    </row>
    <row r="272" s="2" customFormat="1" ht="24.15" customHeight="1">
      <c r="A272" s="37"/>
      <c r="B272" s="38"/>
      <c r="C272" s="212" t="s">
        <v>455</v>
      </c>
      <c r="D272" s="212" t="s">
        <v>141</v>
      </c>
      <c r="E272" s="213" t="s">
        <v>456</v>
      </c>
      <c r="F272" s="214" t="s">
        <v>457</v>
      </c>
      <c r="G272" s="215" t="s">
        <v>338</v>
      </c>
      <c r="H272" s="216">
        <v>5</v>
      </c>
      <c r="I272" s="217"/>
      <c r="J272" s="218">
        <f>ROUND(I272*H272,2)</f>
        <v>0</v>
      </c>
      <c r="K272" s="219"/>
      <c r="L272" s="43"/>
      <c r="M272" s="220" t="s">
        <v>1</v>
      </c>
      <c r="N272" s="221" t="s">
        <v>41</v>
      </c>
      <c r="O272" s="90"/>
      <c r="P272" s="222">
        <f>O272*H272</f>
        <v>0</v>
      </c>
      <c r="Q272" s="222">
        <v>0</v>
      </c>
      <c r="R272" s="222">
        <f>Q272*H272</f>
        <v>0</v>
      </c>
      <c r="S272" s="222">
        <v>0.129</v>
      </c>
      <c r="T272" s="223">
        <f>S272*H272</f>
        <v>0.64500000000000002</v>
      </c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R272" s="224" t="s">
        <v>145</v>
      </c>
      <c r="AT272" s="224" t="s">
        <v>141</v>
      </c>
      <c r="AU272" s="224" t="s">
        <v>85</v>
      </c>
      <c r="AY272" s="16" t="s">
        <v>139</v>
      </c>
      <c r="BE272" s="225">
        <f>IF(N272="základní",J272,0)</f>
        <v>0</v>
      </c>
      <c r="BF272" s="225">
        <f>IF(N272="snížená",J272,0)</f>
        <v>0</v>
      </c>
      <c r="BG272" s="225">
        <f>IF(N272="zákl. přenesená",J272,0)</f>
        <v>0</v>
      </c>
      <c r="BH272" s="225">
        <f>IF(N272="sníž. přenesená",J272,0)</f>
        <v>0</v>
      </c>
      <c r="BI272" s="225">
        <f>IF(N272="nulová",J272,0)</f>
        <v>0</v>
      </c>
      <c r="BJ272" s="16" t="s">
        <v>81</v>
      </c>
      <c r="BK272" s="225">
        <f>ROUND(I272*H272,2)</f>
        <v>0</v>
      </c>
      <c r="BL272" s="16" t="s">
        <v>145</v>
      </c>
      <c r="BM272" s="224" t="s">
        <v>458</v>
      </c>
    </row>
    <row r="273" s="13" customFormat="1">
      <c r="A273" s="13"/>
      <c r="B273" s="226"/>
      <c r="C273" s="227"/>
      <c r="D273" s="228" t="s">
        <v>147</v>
      </c>
      <c r="E273" s="229" t="s">
        <v>1</v>
      </c>
      <c r="F273" s="230" t="s">
        <v>459</v>
      </c>
      <c r="G273" s="227"/>
      <c r="H273" s="231">
        <v>5</v>
      </c>
      <c r="I273" s="232"/>
      <c r="J273" s="227"/>
      <c r="K273" s="227"/>
      <c r="L273" s="233"/>
      <c r="M273" s="234"/>
      <c r="N273" s="235"/>
      <c r="O273" s="235"/>
      <c r="P273" s="235"/>
      <c r="Q273" s="235"/>
      <c r="R273" s="235"/>
      <c r="S273" s="235"/>
      <c r="T273" s="236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37" t="s">
        <v>147</v>
      </c>
      <c r="AU273" s="237" t="s">
        <v>85</v>
      </c>
      <c r="AV273" s="13" t="s">
        <v>85</v>
      </c>
      <c r="AW273" s="13" t="s">
        <v>32</v>
      </c>
      <c r="AX273" s="13" t="s">
        <v>81</v>
      </c>
      <c r="AY273" s="237" t="s">
        <v>139</v>
      </c>
    </row>
    <row r="274" s="2" customFormat="1" ht="24.15" customHeight="1">
      <c r="A274" s="37"/>
      <c r="B274" s="38"/>
      <c r="C274" s="212" t="s">
        <v>84</v>
      </c>
      <c r="D274" s="212" t="s">
        <v>141</v>
      </c>
      <c r="E274" s="213" t="s">
        <v>460</v>
      </c>
      <c r="F274" s="214" t="s">
        <v>461</v>
      </c>
      <c r="G274" s="215" t="s">
        <v>184</v>
      </c>
      <c r="H274" s="216">
        <v>0.40799999999999997</v>
      </c>
      <c r="I274" s="217"/>
      <c r="J274" s="218">
        <f>ROUND(I274*H274,2)</f>
        <v>0</v>
      </c>
      <c r="K274" s="219"/>
      <c r="L274" s="43"/>
      <c r="M274" s="220" t="s">
        <v>1</v>
      </c>
      <c r="N274" s="221" t="s">
        <v>41</v>
      </c>
      <c r="O274" s="90"/>
      <c r="P274" s="222">
        <f>O274*H274</f>
        <v>0</v>
      </c>
      <c r="Q274" s="222">
        <v>0</v>
      </c>
      <c r="R274" s="222">
        <f>Q274*H274</f>
        <v>0</v>
      </c>
      <c r="S274" s="222">
        <v>0</v>
      </c>
      <c r="T274" s="223">
        <f>S274*H274</f>
        <v>0</v>
      </c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R274" s="224" t="s">
        <v>145</v>
      </c>
      <c r="AT274" s="224" t="s">
        <v>141</v>
      </c>
      <c r="AU274" s="224" t="s">
        <v>85</v>
      </c>
      <c r="AY274" s="16" t="s">
        <v>139</v>
      </c>
      <c r="BE274" s="225">
        <f>IF(N274="základní",J274,0)</f>
        <v>0</v>
      </c>
      <c r="BF274" s="225">
        <f>IF(N274="snížená",J274,0)</f>
        <v>0</v>
      </c>
      <c r="BG274" s="225">
        <f>IF(N274="zákl. přenesená",J274,0)</f>
        <v>0</v>
      </c>
      <c r="BH274" s="225">
        <f>IF(N274="sníž. přenesená",J274,0)</f>
        <v>0</v>
      </c>
      <c r="BI274" s="225">
        <f>IF(N274="nulová",J274,0)</f>
        <v>0</v>
      </c>
      <c r="BJ274" s="16" t="s">
        <v>81</v>
      </c>
      <c r="BK274" s="225">
        <f>ROUND(I274*H274,2)</f>
        <v>0</v>
      </c>
      <c r="BL274" s="16" t="s">
        <v>145</v>
      </c>
      <c r="BM274" s="224" t="s">
        <v>462</v>
      </c>
    </row>
    <row r="275" s="13" customFormat="1">
      <c r="A275" s="13"/>
      <c r="B275" s="226"/>
      <c r="C275" s="227"/>
      <c r="D275" s="228" t="s">
        <v>147</v>
      </c>
      <c r="E275" s="229" t="s">
        <v>1</v>
      </c>
      <c r="F275" s="230" t="s">
        <v>463</v>
      </c>
      <c r="G275" s="227"/>
      <c r="H275" s="231">
        <v>0.40799999999999997</v>
      </c>
      <c r="I275" s="232"/>
      <c r="J275" s="227"/>
      <c r="K275" s="227"/>
      <c r="L275" s="233"/>
      <c r="M275" s="234"/>
      <c r="N275" s="235"/>
      <c r="O275" s="235"/>
      <c r="P275" s="235"/>
      <c r="Q275" s="235"/>
      <c r="R275" s="235"/>
      <c r="S275" s="235"/>
      <c r="T275" s="236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37" t="s">
        <v>147</v>
      </c>
      <c r="AU275" s="237" t="s">
        <v>85</v>
      </c>
      <c r="AV275" s="13" t="s">
        <v>85</v>
      </c>
      <c r="AW275" s="13" t="s">
        <v>32</v>
      </c>
      <c r="AX275" s="13" t="s">
        <v>81</v>
      </c>
      <c r="AY275" s="237" t="s">
        <v>139</v>
      </c>
    </row>
    <row r="276" s="2" customFormat="1" ht="24.15" customHeight="1">
      <c r="A276" s="37"/>
      <c r="B276" s="38"/>
      <c r="C276" s="212" t="s">
        <v>464</v>
      </c>
      <c r="D276" s="212" t="s">
        <v>141</v>
      </c>
      <c r="E276" s="213" t="s">
        <v>465</v>
      </c>
      <c r="F276" s="214" t="s">
        <v>466</v>
      </c>
      <c r="G276" s="215" t="s">
        <v>155</v>
      </c>
      <c r="H276" s="216">
        <v>1</v>
      </c>
      <c r="I276" s="217"/>
      <c r="J276" s="218">
        <f>ROUND(I276*H276,2)</f>
        <v>0</v>
      </c>
      <c r="K276" s="219"/>
      <c r="L276" s="43"/>
      <c r="M276" s="220" t="s">
        <v>1</v>
      </c>
      <c r="N276" s="221" t="s">
        <v>41</v>
      </c>
      <c r="O276" s="90"/>
      <c r="P276" s="222">
        <f>O276*H276</f>
        <v>0</v>
      </c>
      <c r="Q276" s="222">
        <v>0</v>
      </c>
      <c r="R276" s="222">
        <f>Q276*H276</f>
        <v>0</v>
      </c>
      <c r="S276" s="222">
        <v>0</v>
      </c>
      <c r="T276" s="223">
        <f>S276*H276</f>
        <v>0</v>
      </c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R276" s="224" t="s">
        <v>145</v>
      </c>
      <c r="AT276" s="224" t="s">
        <v>141</v>
      </c>
      <c r="AU276" s="224" t="s">
        <v>85</v>
      </c>
      <c r="AY276" s="16" t="s">
        <v>139</v>
      </c>
      <c r="BE276" s="225">
        <f>IF(N276="základní",J276,0)</f>
        <v>0</v>
      </c>
      <c r="BF276" s="225">
        <f>IF(N276="snížená",J276,0)</f>
        <v>0</v>
      </c>
      <c r="BG276" s="225">
        <f>IF(N276="zákl. přenesená",J276,0)</f>
        <v>0</v>
      </c>
      <c r="BH276" s="225">
        <f>IF(N276="sníž. přenesená",J276,0)</f>
        <v>0</v>
      </c>
      <c r="BI276" s="225">
        <f>IF(N276="nulová",J276,0)</f>
        <v>0</v>
      </c>
      <c r="BJ276" s="16" t="s">
        <v>81</v>
      </c>
      <c r="BK276" s="225">
        <f>ROUND(I276*H276,2)</f>
        <v>0</v>
      </c>
      <c r="BL276" s="16" t="s">
        <v>145</v>
      </c>
      <c r="BM276" s="224" t="s">
        <v>467</v>
      </c>
    </row>
    <row r="277" s="13" customFormat="1">
      <c r="A277" s="13"/>
      <c r="B277" s="226"/>
      <c r="C277" s="227"/>
      <c r="D277" s="228" t="s">
        <v>147</v>
      </c>
      <c r="E277" s="229" t="s">
        <v>1</v>
      </c>
      <c r="F277" s="230" t="s">
        <v>468</v>
      </c>
      <c r="G277" s="227"/>
      <c r="H277" s="231">
        <v>1</v>
      </c>
      <c r="I277" s="232"/>
      <c r="J277" s="227"/>
      <c r="K277" s="227"/>
      <c r="L277" s="233"/>
      <c r="M277" s="234"/>
      <c r="N277" s="235"/>
      <c r="O277" s="235"/>
      <c r="P277" s="235"/>
      <c r="Q277" s="235"/>
      <c r="R277" s="235"/>
      <c r="S277" s="235"/>
      <c r="T277" s="236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37" t="s">
        <v>147</v>
      </c>
      <c r="AU277" s="237" t="s">
        <v>85</v>
      </c>
      <c r="AV277" s="13" t="s">
        <v>85</v>
      </c>
      <c r="AW277" s="13" t="s">
        <v>32</v>
      </c>
      <c r="AX277" s="13" t="s">
        <v>81</v>
      </c>
      <c r="AY277" s="237" t="s">
        <v>139</v>
      </c>
    </row>
    <row r="278" s="12" customFormat="1" ht="22.8" customHeight="1">
      <c r="A278" s="12"/>
      <c r="B278" s="196"/>
      <c r="C278" s="197"/>
      <c r="D278" s="198" t="s">
        <v>75</v>
      </c>
      <c r="E278" s="210" t="s">
        <v>469</v>
      </c>
      <c r="F278" s="210" t="s">
        <v>470</v>
      </c>
      <c r="G278" s="197"/>
      <c r="H278" s="197"/>
      <c r="I278" s="200"/>
      <c r="J278" s="211">
        <f>BK278</f>
        <v>0</v>
      </c>
      <c r="K278" s="197"/>
      <c r="L278" s="202"/>
      <c r="M278" s="203"/>
      <c r="N278" s="204"/>
      <c r="O278" s="204"/>
      <c r="P278" s="205">
        <f>SUM(P279:P287)</f>
        <v>0</v>
      </c>
      <c r="Q278" s="204"/>
      <c r="R278" s="205">
        <f>SUM(R279:R287)</f>
        <v>0</v>
      </c>
      <c r="S278" s="204"/>
      <c r="T278" s="206">
        <f>SUM(T279:T287)</f>
        <v>0</v>
      </c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R278" s="207" t="s">
        <v>81</v>
      </c>
      <c r="AT278" s="208" t="s">
        <v>75</v>
      </c>
      <c r="AU278" s="208" t="s">
        <v>81</v>
      </c>
      <c r="AY278" s="207" t="s">
        <v>139</v>
      </c>
      <c r="BK278" s="209">
        <f>SUM(BK279:BK287)</f>
        <v>0</v>
      </c>
    </row>
    <row r="279" s="2" customFormat="1" ht="14.4" customHeight="1">
      <c r="A279" s="37"/>
      <c r="B279" s="38"/>
      <c r="C279" s="212" t="s">
        <v>471</v>
      </c>
      <c r="D279" s="212" t="s">
        <v>141</v>
      </c>
      <c r="E279" s="213" t="s">
        <v>472</v>
      </c>
      <c r="F279" s="214" t="s">
        <v>473</v>
      </c>
      <c r="G279" s="215" t="s">
        <v>224</v>
      </c>
      <c r="H279" s="216">
        <v>63.103000000000002</v>
      </c>
      <c r="I279" s="217"/>
      <c r="J279" s="218">
        <f>ROUND(I279*H279,2)</f>
        <v>0</v>
      </c>
      <c r="K279" s="219"/>
      <c r="L279" s="43"/>
      <c r="M279" s="220" t="s">
        <v>1</v>
      </c>
      <c r="N279" s="221" t="s">
        <v>41</v>
      </c>
      <c r="O279" s="90"/>
      <c r="P279" s="222">
        <f>O279*H279</f>
        <v>0</v>
      </c>
      <c r="Q279" s="222">
        <v>0</v>
      </c>
      <c r="R279" s="222">
        <f>Q279*H279</f>
        <v>0</v>
      </c>
      <c r="S279" s="222">
        <v>0</v>
      </c>
      <c r="T279" s="223">
        <f>S279*H279</f>
        <v>0</v>
      </c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R279" s="224" t="s">
        <v>145</v>
      </c>
      <c r="AT279" s="224" t="s">
        <v>141</v>
      </c>
      <c r="AU279" s="224" t="s">
        <v>85</v>
      </c>
      <c r="AY279" s="16" t="s">
        <v>139</v>
      </c>
      <c r="BE279" s="225">
        <f>IF(N279="základní",J279,0)</f>
        <v>0</v>
      </c>
      <c r="BF279" s="225">
        <f>IF(N279="snížená",J279,0)</f>
        <v>0</v>
      </c>
      <c r="BG279" s="225">
        <f>IF(N279="zákl. přenesená",J279,0)</f>
        <v>0</v>
      </c>
      <c r="BH279" s="225">
        <f>IF(N279="sníž. přenesená",J279,0)</f>
        <v>0</v>
      </c>
      <c r="BI279" s="225">
        <f>IF(N279="nulová",J279,0)</f>
        <v>0</v>
      </c>
      <c r="BJ279" s="16" t="s">
        <v>81</v>
      </c>
      <c r="BK279" s="225">
        <f>ROUND(I279*H279,2)</f>
        <v>0</v>
      </c>
      <c r="BL279" s="16" t="s">
        <v>145</v>
      </c>
      <c r="BM279" s="224" t="s">
        <v>474</v>
      </c>
    </row>
    <row r="280" s="2" customFormat="1" ht="24.15" customHeight="1">
      <c r="A280" s="37"/>
      <c r="B280" s="38"/>
      <c r="C280" s="212" t="s">
        <v>475</v>
      </c>
      <c r="D280" s="212" t="s">
        <v>141</v>
      </c>
      <c r="E280" s="213" t="s">
        <v>476</v>
      </c>
      <c r="F280" s="214" t="s">
        <v>477</v>
      </c>
      <c r="G280" s="215" t="s">
        <v>224</v>
      </c>
      <c r="H280" s="216">
        <v>567.92700000000002</v>
      </c>
      <c r="I280" s="217"/>
      <c r="J280" s="218">
        <f>ROUND(I280*H280,2)</f>
        <v>0</v>
      </c>
      <c r="K280" s="219"/>
      <c r="L280" s="43"/>
      <c r="M280" s="220" t="s">
        <v>1</v>
      </c>
      <c r="N280" s="221" t="s">
        <v>41</v>
      </c>
      <c r="O280" s="90"/>
      <c r="P280" s="222">
        <f>O280*H280</f>
        <v>0</v>
      </c>
      <c r="Q280" s="222">
        <v>0</v>
      </c>
      <c r="R280" s="222">
        <f>Q280*H280</f>
        <v>0</v>
      </c>
      <c r="S280" s="222">
        <v>0</v>
      </c>
      <c r="T280" s="223">
        <f>S280*H280</f>
        <v>0</v>
      </c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R280" s="224" t="s">
        <v>145</v>
      </c>
      <c r="AT280" s="224" t="s">
        <v>141</v>
      </c>
      <c r="AU280" s="224" t="s">
        <v>85</v>
      </c>
      <c r="AY280" s="16" t="s">
        <v>139</v>
      </c>
      <c r="BE280" s="225">
        <f>IF(N280="základní",J280,0)</f>
        <v>0</v>
      </c>
      <c r="BF280" s="225">
        <f>IF(N280="snížená",J280,0)</f>
        <v>0</v>
      </c>
      <c r="BG280" s="225">
        <f>IF(N280="zákl. přenesená",J280,0)</f>
        <v>0</v>
      </c>
      <c r="BH280" s="225">
        <f>IF(N280="sníž. přenesená",J280,0)</f>
        <v>0</v>
      </c>
      <c r="BI280" s="225">
        <f>IF(N280="nulová",J280,0)</f>
        <v>0</v>
      </c>
      <c r="BJ280" s="16" t="s">
        <v>81</v>
      </c>
      <c r="BK280" s="225">
        <f>ROUND(I280*H280,2)</f>
        <v>0</v>
      </c>
      <c r="BL280" s="16" t="s">
        <v>145</v>
      </c>
      <c r="BM280" s="224" t="s">
        <v>478</v>
      </c>
    </row>
    <row r="281" s="13" customFormat="1">
      <c r="A281" s="13"/>
      <c r="B281" s="226"/>
      <c r="C281" s="227"/>
      <c r="D281" s="228" t="s">
        <v>147</v>
      </c>
      <c r="E281" s="227"/>
      <c r="F281" s="230" t="s">
        <v>479</v>
      </c>
      <c r="G281" s="227"/>
      <c r="H281" s="231">
        <v>567.92700000000002</v>
      </c>
      <c r="I281" s="232"/>
      <c r="J281" s="227"/>
      <c r="K281" s="227"/>
      <c r="L281" s="233"/>
      <c r="M281" s="234"/>
      <c r="N281" s="235"/>
      <c r="O281" s="235"/>
      <c r="P281" s="235"/>
      <c r="Q281" s="235"/>
      <c r="R281" s="235"/>
      <c r="S281" s="235"/>
      <c r="T281" s="236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37" t="s">
        <v>147</v>
      </c>
      <c r="AU281" s="237" t="s">
        <v>85</v>
      </c>
      <c r="AV281" s="13" t="s">
        <v>85</v>
      </c>
      <c r="AW281" s="13" t="s">
        <v>4</v>
      </c>
      <c r="AX281" s="13" t="s">
        <v>81</v>
      </c>
      <c r="AY281" s="237" t="s">
        <v>139</v>
      </c>
    </row>
    <row r="282" s="2" customFormat="1" ht="24.15" customHeight="1">
      <c r="A282" s="37"/>
      <c r="B282" s="38"/>
      <c r="C282" s="212" t="s">
        <v>480</v>
      </c>
      <c r="D282" s="212" t="s">
        <v>141</v>
      </c>
      <c r="E282" s="213" t="s">
        <v>481</v>
      </c>
      <c r="F282" s="214" t="s">
        <v>482</v>
      </c>
      <c r="G282" s="215" t="s">
        <v>224</v>
      </c>
      <c r="H282" s="216">
        <v>0.624</v>
      </c>
      <c r="I282" s="217"/>
      <c r="J282" s="218">
        <f>ROUND(I282*H282,2)</f>
        <v>0</v>
      </c>
      <c r="K282" s="219"/>
      <c r="L282" s="43"/>
      <c r="M282" s="220" t="s">
        <v>1</v>
      </c>
      <c r="N282" s="221" t="s">
        <v>41</v>
      </c>
      <c r="O282" s="90"/>
      <c r="P282" s="222">
        <f>O282*H282</f>
        <v>0</v>
      </c>
      <c r="Q282" s="222">
        <v>0</v>
      </c>
      <c r="R282" s="222">
        <f>Q282*H282</f>
        <v>0</v>
      </c>
      <c r="S282" s="222">
        <v>0</v>
      </c>
      <c r="T282" s="223">
        <f>S282*H282</f>
        <v>0</v>
      </c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R282" s="224" t="s">
        <v>145</v>
      </c>
      <c r="AT282" s="224" t="s">
        <v>141</v>
      </c>
      <c r="AU282" s="224" t="s">
        <v>85</v>
      </c>
      <c r="AY282" s="16" t="s">
        <v>139</v>
      </c>
      <c r="BE282" s="225">
        <f>IF(N282="základní",J282,0)</f>
        <v>0</v>
      </c>
      <c r="BF282" s="225">
        <f>IF(N282="snížená",J282,0)</f>
        <v>0</v>
      </c>
      <c r="BG282" s="225">
        <f>IF(N282="zákl. přenesená",J282,0)</f>
        <v>0</v>
      </c>
      <c r="BH282" s="225">
        <f>IF(N282="sníž. přenesená",J282,0)</f>
        <v>0</v>
      </c>
      <c r="BI282" s="225">
        <f>IF(N282="nulová",J282,0)</f>
        <v>0</v>
      </c>
      <c r="BJ282" s="16" t="s">
        <v>81</v>
      </c>
      <c r="BK282" s="225">
        <f>ROUND(I282*H282,2)</f>
        <v>0</v>
      </c>
      <c r="BL282" s="16" t="s">
        <v>145</v>
      </c>
      <c r="BM282" s="224" t="s">
        <v>483</v>
      </c>
    </row>
    <row r="283" s="13" customFormat="1">
      <c r="A283" s="13"/>
      <c r="B283" s="226"/>
      <c r="C283" s="227"/>
      <c r="D283" s="228" t="s">
        <v>147</v>
      </c>
      <c r="E283" s="229" t="s">
        <v>1</v>
      </c>
      <c r="F283" s="230" t="s">
        <v>484</v>
      </c>
      <c r="G283" s="227"/>
      <c r="H283" s="231">
        <v>0.624</v>
      </c>
      <c r="I283" s="232"/>
      <c r="J283" s="227"/>
      <c r="K283" s="227"/>
      <c r="L283" s="233"/>
      <c r="M283" s="234"/>
      <c r="N283" s="235"/>
      <c r="O283" s="235"/>
      <c r="P283" s="235"/>
      <c r="Q283" s="235"/>
      <c r="R283" s="235"/>
      <c r="S283" s="235"/>
      <c r="T283" s="236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37" t="s">
        <v>147</v>
      </c>
      <c r="AU283" s="237" t="s">
        <v>85</v>
      </c>
      <c r="AV283" s="13" t="s">
        <v>85</v>
      </c>
      <c r="AW283" s="13" t="s">
        <v>32</v>
      </c>
      <c r="AX283" s="13" t="s">
        <v>81</v>
      </c>
      <c r="AY283" s="237" t="s">
        <v>139</v>
      </c>
    </row>
    <row r="284" s="2" customFormat="1" ht="24.15" customHeight="1">
      <c r="A284" s="37"/>
      <c r="B284" s="38"/>
      <c r="C284" s="212" t="s">
        <v>485</v>
      </c>
      <c r="D284" s="212" t="s">
        <v>141</v>
      </c>
      <c r="E284" s="213" t="s">
        <v>486</v>
      </c>
      <c r="F284" s="214" t="s">
        <v>487</v>
      </c>
      <c r="G284" s="215" t="s">
        <v>224</v>
      </c>
      <c r="H284" s="216">
        <v>61.640000000000001</v>
      </c>
      <c r="I284" s="217"/>
      <c r="J284" s="218">
        <f>ROUND(I284*H284,2)</f>
        <v>0</v>
      </c>
      <c r="K284" s="219"/>
      <c r="L284" s="43"/>
      <c r="M284" s="220" t="s">
        <v>1</v>
      </c>
      <c r="N284" s="221" t="s">
        <v>41</v>
      </c>
      <c r="O284" s="90"/>
      <c r="P284" s="222">
        <f>O284*H284</f>
        <v>0</v>
      </c>
      <c r="Q284" s="222">
        <v>0</v>
      </c>
      <c r="R284" s="222">
        <f>Q284*H284</f>
        <v>0</v>
      </c>
      <c r="S284" s="222">
        <v>0</v>
      </c>
      <c r="T284" s="223">
        <f>S284*H284</f>
        <v>0</v>
      </c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R284" s="224" t="s">
        <v>145</v>
      </c>
      <c r="AT284" s="224" t="s">
        <v>141</v>
      </c>
      <c r="AU284" s="224" t="s">
        <v>85</v>
      </c>
      <c r="AY284" s="16" t="s">
        <v>139</v>
      </c>
      <c r="BE284" s="225">
        <f>IF(N284="základní",J284,0)</f>
        <v>0</v>
      </c>
      <c r="BF284" s="225">
        <f>IF(N284="snížená",J284,0)</f>
        <v>0</v>
      </c>
      <c r="BG284" s="225">
        <f>IF(N284="zákl. přenesená",J284,0)</f>
        <v>0</v>
      </c>
      <c r="BH284" s="225">
        <f>IF(N284="sníž. přenesená",J284,0)</f>
        <v>0</v>
      </c>
      <c r="BI284" s="225">
        <f>IF(N284="nulová",J284,0)</f>
        <v>0</v>
      </c>
      <c r="BJ284" s="16" t="s">
        <v>81</v>
      </c>
      <c r="BK284" s="225">
        <f>ROUND(I284*H284,2)</f>
        <v>0</v>
      </c>
      <c r="BL284" s="16" t="s">
        <v>145</v>
      </c>
      <c r="BM284" s="224" t="s">
        <v>488</v>
      </c>
    </row>
    <row r="285" s="13" customFormat="1">
      <c r="A285" s="13"/>
      <c r="B285" s="226"/>
      <c r="C285" s="227"/>
      <c r="D285" s="228" t="s">
        <v>147</v>
      </c>
      <c r="E285" s="229" t="s">
        <v>1</v>
      </c>
      <c r="F285" s="230" t="s">
        <v>489</v>
      </c>
      <c r="G285" s="227"/>
      <c r="H285" s="231">
        <v>61.640000000000001</v>
      </c>
      <c r="I285" s="232"/>
      <c r="J285" s="227"/>
      <c r="K285" s="227"/>
      <c r="L285" s="233"/>
      <c r="M285" s="234"/>
      <c r="N285" s="235"/>
      <c r="O285" s="235"/>
      <c r="P285" s="235"/>
      <c r="Q285" s="235"/>
      <c r="R285" s="235"/>
      <c r="S285" s="235"/>
      <c r="T285" s="236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37" t="s">
        <v>147</v>
      </c>
      <c r="AU285" s="237" t="s">
        <v>85</v>
      </c>
      <c r="AV285" s="13" t="s">
        <v>85</v>
      </c>
      <c r="AW285" s="13" t="s">
        <v>32</v>
      </c>
      <c r="AX285" s="13" t="s">
        <v>81</v>
      </c>
      <c r="AY285" s="237" t="s">
        <v>139</v>
      </c>
    </row>
    <row r="286" s="2" customFormat="1" ht="24.15" customHeight="1">
      <c r="A286" s="37"/>
      <c r="B286" s="38"/>
      <c r="C286" s="212" t="s">
        <v>490</v>
      </c>
      <c r="D286" s="212" t="s">
        <v>141</v>
      </c>
      <c r="E286" s="213" t="s">
        <v>491</v>
      </c>
      <c r="F286" s="214" t="s">
        <v>223</v>
      </c>
      <c r="G286" s="215" t="s">
        <v>224</v>
      </c>
      <c r="H286" s="216">
        <v>0.83899999999999997</v>
      </c>
      <c r="I286" s="217"/>
      <c r="J286" s="218">
        <f>ROUND(I286*H286,2)</f>
        <v>0</v>
      </c>
      <c r="K286" s="219"/>
      <c r="L286" s="43"/>
      <c r="M286" s="220" t="s">
        <v>1</v>
      </c>
      <c r="N286" s="221" t="s">
        <v>41</v>
      </c>
      <c r="O286" s="90"/>
      <c r="P286" s="222">
        <f>O286*H286</f>
        <v>0</v>
      </c>
      <c r="Q286" s="222">
        <v>0</v>
      </c>
      <c r="R286" s="222">
        <f>Q286*H286</f>
        <v>0</v>
      </c>
      <c r="S286" s="222">
        <v>0</v>
      </c>
      <c r="T286" s="223">
        <f>S286*H286</f>
        <v>0</v>
      </c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R286" s="224" t="s">
        <v>145</v>
      </c>
      <c r="AT286" s="224" t="s">
        <v>141</v>
      </c>
      <c r="AU286" s="224" t="s">
        <v>85</v>
      </c>
      <c r="AY286" s="16" t="s">
        <v>139</v>
      </c>
      <c r="BE286" s="225">
        <f>IF(N286="základní",J286,0)</f>
        <v>0</v>
      </c>
      <c r="BF286" s="225">
        <f>IF(N286="snížená",J286,0)</f>
        <v>0</v>
      </c>
      <c r="BG286" s="225">
        <f>IF(N286="zákl. přenesená",J286,0)</f>
        <v>0</v>
      </c>
      <c r="BH286" s="225">
        <f>IF(N286="sníž. přenesená",J286,0)</f>
        <v>0</v>
      </c>
      <c r="BI286" s="225">
        <f>IF(N286="nulová",J286,0)</f>
        <v>0</v>
      </c>
      <c r="BJ286" s="16" t="s">
        <v>81</v>
      </c>
      <c r="BK286" s="225">
        <f>ROUND(I286*H286,2)</f>
        <v>0</v>
      </c>
      <c r="BL286" s="16" t="s">
        <v>145</v>
      </c>
      <c r="BM286" s="224" t="s">
        <v>492</v>
      </c>
    </row>
    <row r="287" s="13" customFormat="1">
      <c r="A287" s="13"/>
      <c r="B287" s="226"/>
      <c r="C287" s="227"/>
      <c r="D287" s="228" t="s">
        <v>147</v>
      </c>
      <c r="E287" s="229" t="s">
        <v>1</v>
      </c>
      <c r="F287" s="230" t="s">
        <v>493</v>
      </c>
      <c r="G287" s="227"/>
      <c r="H287" s="231">
        <v>0.83899999999999997</v>
      </c>
      <c r="I287" s="232"/>
      <c r="J287" s="227"/>
      <c r="K287" s="227"/>
      <c r="L287" s="233"/>
      <c r="M287" s="234"/>
      <c r="N287" s="235"/>
      <c r="O287" s="235"/>
      <c r="P287" s="235"/>
      <c r="Q287" s="235"/>
      <c r="R287" s="235"/>
      <c r="S287" s="235"/>
      <c r="T287" s="236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37" t="s">
        <v>147</v>
      </c>
      <c r="AU287" s="237" t="s">
        <v>85</v>
      </c>
      <c r="AV287" s="13" t="s">
        <v>85</v>
      </c>
      <c r="AW287" s="13" t="s">
        <v>32</v>
      </c>
      <c r="AX287" s="13" t="s">
        <v>81</v>
      </c>
      <c r="AY287" s="237" t="s">
        <v>139</v>
      </c>
    </row>
    <row r="288" s="12" customFormat="1" ht="22.8" customHeight="1">
      <c r="A288" s="12"/>
      <c r="B288" s="196"/>
      <c r="C288" s="197"/>
      <c r="D288" s="198" t="s">
        <v>75</v>
      </c>
      <c r="E288" s="210" t="s">
        <v>494</v>
      </c>
      <c r="F288" s="210" t="s">
        <v>495</v>
      </c>
      <c r="G288" s="197"/>
      <c r="H288" s="197"/>
      <c r="I288" s="200"/>
      <c r="J288" s="211">
        <f>BK288</f>
        <v>0</v>
      </c>
      <c r="K288" s="197"/>
      <c r="L288" s="202"/>
      <c r="M288" s="203"/>
      <c r="N288" s="204"/>
      <c r="O288" s="204"/>
      <c r="P288" s="205">
        <f>P289</f>
        <v>0</v>
      </c>
      <c r="Q288" s="204"/>
      <c r="R288" s="205">
        <f>R289</f>
        <v>0</v>
      </c>
      <c r="S288" s="204"/>
      <c r="T288" s="206">
        <f>T289</f>
        <v>0</v>
      </c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R288" s="207" t="s">
        <v>81</v>
      </c>
      <c r="AT288" s="208" t="s">
        <v>75</v>
      </c>
      <c r="AU288" s="208" t="s">
        <v>81</v>
      </c>
      <c r="AY288" s="207" t="s">
        <v>139</v>
      </c>
      <c r="BK288" s="209">
        <f>BK289</f>
        <v>0</v>
      </c>
    </row>
    <row r="289" s="2" customFormat="1" ht="24.15" customHeight="1">
      <c r="A289" s="37"/>
      <c r="B289" s="38"/>
      <c r="C289" s="212" t="s">
        <v>496</v>
      </c>
      <c r="D289" s="212" t="s">
        <v>141</v>
      </c>
      <c r="E289" s="213" t="s">
        <v>497</v>
      </c>
      <c r="F289" s="214" t="s">
        <v>498</v>
      </c>
      <c r="G289" s="215" t="s">
        <v>224</v>
      </c>
      <c r="H289" s="216">
        <v>120.649</v>
      </c>
      <c r="I289" s="217"/>
      <c r="J289" s="218">
        <f>ROUND(I289*H289,2)</f>
        <v>0</v>
      </c>
      <c r="K289" s="219"/>
      <c r="L289" s="43"/>
      <c r="M289" s="220" t="s">
        <v>1</v>
      </c>
      <c r="N289" s="221" t="s">
        <v>41</v>
      </c>
      <c r="O289" s="90"/>
      <c r="P289" s="222">
        <f>O289*H289</f>
        <v>0</v>
      </c>
      <c r="Q289" s="222">
        <v>0</v>
      </c>
      <c r="R289" s="222">
        <f>Q289*H289</f>
        <v>0</v>
      </c>
      <c r="S289" s="222">
        <v>0</v>
      </c>
      <c r="T289" s="223">
        <f>S289*H289</f>
        <v>0</v>
      </c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R289" s="224" t="s">
        <v>145</v>
      </c>
      <c r="AT289" s="224" t="s">
        <v>141</v>
      </c>
      <c r="AU289" s="224" t="s">
        <v>85</v>
      </c>
      <c r="AY289" s="16" t="s">
        <v>139</v>
      </c>
      <c r="BE289" s="225">
        <f>IF(N289="základní",J289,0)</f>
        <v>0</v>
      </c>
      <c r="BF289" s="225">
        <f>IF(N289="snížená",J289,0)</f>
        <v>0</v>
      </c>
      <c r="BG289" s="225">
        <f>IF(N289="zákl. přenesená",J289,0)</f>
        <v>0</v>
      </c>
      <c r="BH289" s="225">
        <f>IF(N289="sníž. přenesená",J289,0)</f>
        <v>0</v>
      </c>
      <c r="BI289" s="225">
        <f>IF(N289="nulová",J289,0)</f>
        <v>0</v>
      </c>
      <c r="BJ289" s="16" t="s">
        <v>81</v>
      </c>
      <c r="BK289" s="225">
        <f>ROUND(I289*H289,2)</f>
        <v>0</v>
      </c>
      <c r="BL289" s="16" t="s">
        <v>145</v>
      </c>
      <c r="BM289" s="224" t="s">
        <v>499</v>
      </c>
    </row>
    <row r="290" s="12" customFormat="1" ht="25.92" customHeight="1">
      <c r="A290" s="12"/>
      <c r="B290" s="196"/>
      <c r="C290" s="197"/>
      <c r="D290" s="198" t="s">
        <v>75</v>
      </c>
      <c r="E290" s="199" t="s">
        <v>500</v>
      </c>
      <c r="F290" s="199" t="s">
        <v>501</v>
      </c>
      <c r="G290" s="197"/>
      <c r="H290" s="197"/>
      <c r="I290" s="200"/>
      <c r="J290" s="201">
        <f>BK290</f>
        <v>0</v>
      </c>
      <c r="K290" s="197"/>
      <c r="L290" s="202"/>
      <c r="M290" s="203"/>
      <c r="N290" s="204"/>
      <c r="O290" s="204"/>
      <c r="P290" s="205">
        <f>P291+P295+P299+P301</f>
        <v>0</v>
      </c>
      <c r="Q290" s="204"/>
      <c r="R290" s="205">
        <f>R291+R295+R299+R301</f>
        <v>0</v>
      </c>
      <c r="S290" s="204"/>
      <c r="T290" s="206">
        <f>T291+T295+T299+T301</f>
        <v>0</v>
      </c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R290" s="207" t="s">
        <v>161</v>
      </c>
      <c r="AT290" s="208" t="s">
        <v>75</v>
      </c>
      <c r="AU290" s="208" t="s">
        <v>76</v>
      </c>
      <c r="AY290" s="207" t="s">
        <v>139</v>
      </c>
      <c r="BK290" s="209">
        <f>BK291+BK295+BK299+BK301</f>
        <v>0</v>
      </c>
    </row>
    <row r="291" s="12" customFormat="1" ht="22.8" customHeight="1">
      <c r="A291" s="12"/>
      <c r="B291" s="196"/>
      <c r="C291" s="197"/>
      <c r="D291" s="198" t="s">
        <v>75</v>
      </c>
      <c r="E291" s="210" t="s">
        <v>502</v>
      </c>
      <c r="F291" s="210" t="s">
        <v>503</v>
      </c>
      <c r="G291" s="197"/>
      <c r="H291" s="197"/>
      <c r="I291" s="200"/>
      <c r="J291" s="211">
        <f>BK291</f>
        <v>0</v>
      </c>
      <c r="K291" s="197"/>
      <c r="L291" s="202"/>
      <c r="M291" s="203"/>
      <c r="N291" s="204"/>
      <c r="O291" s="204"/>
      <c r="P291" s="205">
        <f>SUM(P292:P294)</f>
        <v>0</v>
      </c>
      <c r="Q291" s="204"/>
      <c r="R291" s="205">
        <f>SUM(R292:R294)</f>
        <v>0</v>
      </c>
      <c r="S291" s="204"/>
      <c r="T291" s="206">
        <f>SUM(T292:T294)</f>
        <v>0</v>
      </c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R291" s="207" t="s">
        <v>161</v>
      </c>
      <c r="AT291" s="208" t="s">
        <v>75</v>
      </c>
      <c r="AU291" s="208" t="s">
        <v>81</v>
      </c>
      <c r="AY291" s="207" t="s">
        <v>139</v>
      </c>
      <c r="BK291" s="209">
        <f>SUM(BK292:BK294)</f>
        <v>0</v>
      </c>
    </row>
    <row r="292" s="2" customFormat="1" ht="14.4" customHeight="1">
      <c r="A292" s="37"/>
      <c r="B292" s="38"/>
      <c r="C292" s="212" t="s">
        <v>504</v>
      </c>
      <c r="D292" s="212" t="s">
        <v>141</v>
      </c>
      <c r="E292" s="213" t="s">
        <v>505</v>
      </c>
      <c r="F292" s="214" t="s">
        <v>506</v>
      </c>
      <c r="G292" s="215" t="s">
        <v>507</v>
      </c>
      <c r="H292" s="216">
        <v>1</v>
      </c>
      <c r="I292" s="217"/>
      <c r="J292" s="218">
        <f>ROUND(I292*H292,2)</f>
        <v>0</v>
      </c>
      <c r="K292" s="219"/>
      <c r="L292" s="43"/>
      <c r="M292" s="220" t="s">
        <v>1</v>
      </c>
      <c r="N292" s="221" t="s">
        <v>41</v>
      </c>
      <c r="O292" s="90"/>
      <c r="P292" s="222">
        <f>O292*H292</f>
        <v>0</v>
      </c>
      <c r="Q292" s="222">
        <v>0</v>
      </c>
      <c r="R292" s="222">
        <f>Q292*H292</f>
        <v>0</v>
      </c>
      <c r="S292" s="222">
        <v>0</v>
      </c>
      <c r="T292" s="223">
        <f>S292*H292</f>
        <v>0</v>
      </c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R292" s="224" t="s">
        <v>508</v>
      </c>
      <c r="AT292" s="224" t="s">
        <v>141</v>
      </c>
      <c r="AU292" s="224" t="s">
        <v>85</v>
      </c>
      <c r="AY292" s="16" t="s">
        <v>139</v>
      </c>
      <c r="BE292" s="225">
        <f>IF(N292="základní",J292,0)</f>
        <v>0</v>
      </c>
      <c r="BF292" s="225">
        <f>IF(N292="snížená",J292,0)</f>
        <v>0</v>
      </c>
      <c r="BG292" s="225">
        <f>IF(N292="zákl. přenesená",J292,0)</f>
        <v>0</v>
      </c>
      <c r="BH292" s="225">
        <f>IF(N292="sníž. přenesená",J292,0)</f>
        <v>0</v>
      </c>
      <c r="BI292" s="225">
        <f>IF(N292="nulová",J292,0)</f>
        <v>0</v>
      </c>
      <c r="BJ292" s="16" t="s">
        <v>81</v>
      </c>
      <c r="BK292" s="225">
        <f>ROUND(I292*H292,2)</f>
        <v>0</v>
      </c>
      <c r="BL292" s="16" t="s">
        <v>508</v>
      </c>
      <c r="BM292" s="224" t="s">
        <v>509</v>
      </c>
    </row>
    <row r="293" s="2" customFormat="1" ht="14.4" customHeight="1">
      <c r="A293" s="37"/>
      <c r="B293" s="38"/>
      <c r="C293" s="212" t="s">
        <v>510</v>
      </c>
      <c r="D293" s="212" t="s">
        <v>141</v>
      </c>
      <c r="E293" s="213" t="s">
        <v>511</v>
      </c>
      <c r="F293" s="214" t="s">
        <v>512</v>
      </c>
      <c r="G293" s="215" t="s">
        <v>507</v>
      </c>
      <c r="H293" s="216">
        <v>1</v>
      </c>
      <c r="I293" s="217"/>
      <c r="J293" s="218">
        <f>ROUND(I293*H293,2)</f>
        <v>0</v>
      </c>
      <c r="K293" s="219"/>
      <c r="L293" s="43"/>
      <c r="M293" s="220" t="s">
        <v>1</v>
      </c>
      <c r="N293" s="221" t="s">
        <v>41</v>
      </c>
      <c r="O293" s="90"/>
      <c r="P293" s="222">
        <f>O293*H293</f>
        <v>0</v>
      </c>
      <c r="Q293" s="222">
        <v>0</v>
      </c>
      <c r="R293" s="222">
        <f>Q293*H293</f>
        <v>0</v>
      </c>
      <c r="S293" s="222">
        <v>0</v>
      </c>
      <c r="T293" s="223">
        <f>S293*H293</f>
        <v>0</v>
      </c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R293" s="224" t="s">
        <v>508</v>
      </c>
      <c r="AT293" s="224" t="s">
        <v>141</v>
      </c>
      <c r="AU293" s="224" t="s">
        <v>85</v>
      </c>
      <c r="AY293" s="16" t="s">
        <v>139</v>
      </c>
      <c r="BE293" s="225">
        <f>IF(N293="základní",J293,0)</f>
        <v>0</v>
      </c>
      <c r="BF293" s="225">
        <f>IF(N293="snížená",J293,0)</f>
        <v>0</v>
      </c>
      <c r="BG293" s="225">
        <f>IF(N293="zákl. přenesená",J293,0)</f>
        <v>0</v>
      </c>
      <c r="BH293" s="225">
        <f>IF(N293="sníž. přenesená",J293,0)</f>
        <v>0</v>
      </c>
      <c r="BI293" s="225">
        <f>IF(N293="nulová",J293,0)</f>
        <v>0</v>
      </c>
      <c r="BJ293" s="16" t="s">
        <v>81</v>
      </c>
      <c r="BK293" s="225">
        <f>ROUND(I293*H293,2)</f>
        <v>0</v>
      </c>
      <c r="BL293" s="16" t="s">
        <v>508</v>
      </c>
      <c r="BM293" s="224" t="s">
        <v>513</v>
      </c>
    </row>
    <row r="294" s="2" customFormat="1" ht="14.4" customHeight="1">
      <c r="A294" s="37"/>
      <c r="B294" s="38"/>
      <c r="C294" s="212" t="s">
        <v>514</v>
      </c>
      <c r="D294" s="212" t="s">
        <v>141</v>
      </c>
      <c r="E294" s="213" t="s">
        <v>515</v>
      </c>
      <c r="F294" s="214" t="s">
        <v>516</v>
      </c>
      <c r="G294" s="215" t="s">
        <v>507</v>
      </c>
      <c r="H294" s="216">
        <v>1</v>
      </c>
      <c r="I294" s="217"/>
      <c r="J294" s="218">
        <f>ROUND(I294*H294,2)</f>
        <v>0</v>
      </c>
      <c r="K294" s="219"/>
      <c r="L294" s="43"/>
      <c r="M294" s="220" t="s">
        <v>1</v>
      </c>
      <c r="N294" s="221" t="s">
        <v>41</v>
      </c>
      <c r="O294" s="90"/>
      <c r="P294" s="222">
        <f>O294*H294</f>
        <v>0</v>
      </c>
      <c r="Q294" s="222">
        <v>0</v>
      </c>
      <c r="R294" s="222">
        <f>Q294*H294</f>
        <v>0</v>
      </c>
      <c r="S294" s="222">
        <v>0</v>
      </c>
      <c r="T294" s="223">
        <f>S294*H294</f>
        <v>0</v>
      </c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R294" s="224" t="s">
        <v>508</v>
      </c>
      <c r="AT294" s="224" t="s">
        <v>141</v>
      </c>
      <c r="AU294" s="224" t="s">
        <v>85</v>
      </c>
      <c r="AY294" s="16" t="s">
        <v>139</v>
      </c>
      <c r="BE294" s="225">
        <f>IF(N294="základní",J294,0)</f>
        <v>0</v>
      </c>
      <c r="BF294" s="225">
        <f>IF(N294="snížená",J294,0)</f>
        <v>0</v>
      </c>
      <c r="BG294" s="225">
        <f>IF(N294="zákl. přenesená",J294,0)</f>
        <v>0</v>
      </c>
      <c r="BH294" s="225">
        <f>IF(N294="sníž. přenesená",J294,0)</f>
        <v>0</v>
      </c>
      <c r="BI294" s="225">
        <f>IF(N294="nulová",J294,0)</f>
        <v>0</v>
      </c>
      <c r="BJ294" s="16" t="s">
        <v>81</v>
      </c>
      <c r="BK294" s="225">
        <f>ROUND(I294*H294,2)</f>
        <v>0</v>
      </c>
      <c r="BL294" s="16" t="s">
        <v>508</v>
      </c>
      <c r="BM294" s="224" t="s">
        <v>517</v>
      </c>
    </row>
    <row r="295" s="12" customFormat="1" ht="22.8" customHeight="1">
      <c r="A295" s="12"/>
      <c r="B295" s="196"/>
      <c r="C295" s="197"/>
      <c r="D295" s="198" t="s">
        <v>75</v>
      </c>
      <c r="E295" s="210" t="s">
        <v>518</v>
      </c>
      <c r="F295" s="210" t="s">
        <v>519</v>
      </c>
      <c r="G295" s="197"/>
      <c r="H295" s="197"/>
      <c r="I295" s="200"/>
      <c r="J295" s="211">
        <f>BK295</f>
        <v>0</v>
      </c>
      <c r="K295" s="197"/>
      <c r="L295" s="202"/>
      <c r="M295" s="203"/>
      <c r="N295" s="204"/>
      <c r="O295" s="204"/>
      <c r="P295" s="205">
        <f>SUM(P296:P298)</f>
        <v>0</v>
      </c>
      <c r="Q295" s="204"/>
      <c r="R295" s="205">
        <f>SUM(R296:R298)</f>
        <v>0</v>
      </c>
      <c r="S295" s="204"/>
      <c r="T295" s="206">
        <f>SUM(T296:T298)</f>
        <v>0</v>
      </c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R295" s="207" t="s">
        <v>161</v>
      </c>
      <c r="AT295" s="208" t="s">
        <v>75</v>
      </c>
      <c r="AU295" s="208" t="s">
        <v>81</v>
      </c>
      <c r="AY295" s="207" t="s">
        <v>139</v>
      </c>
      <c r="BK295" s="209">
        <f>SUM(BK296:BK298)</f>
        <v>0</v>
      </c>
    </row>
    <row r="296" s="2" customFormat="1" ht="14.4" customHeight="1">
      <c r="A296" s="37"/>
      <c r="B296" s="38"/>
      <c r="C296" s="212" t="s">
        <v>520</v>
      </c>
      <c r="D296" s="212" t="s">
        <v>141</v>
      </c>
      <c r="E296" s="213" t="s">
        <v>521</v>
      </c>
      <c r="F296" s="214" t="s">
        <v>519</v>
      </c>
      <c r="G296" s="215" t="s">
        <v>507</v>
      </c>
      <c r="H296" s="216">
        <v>1</v>
      </c>
      <c r="I296" s="217"/>
      <c r="J296" s="218">
        <f>ROUND(I296*H296,2)</f>
        <v>0</v>
      </c>
      <c r="K296" s="219"/>
      <c r="L296" s="43"/>
      <c r="M296" s="220" t="s">
        <v>1</v>
      </c>
      <c r="N296" s="221" t="s">
        <v>41</v>
      </c>
      <c r="O296" s="90"/>
      <c r="P296" s="222">
        <f>O296*H296</f>
        <v>0</v>
      </c>
      <c r="Q296" s="222">
        <v>0</v>
      </c>
      <c r="R296" s="222">
        <f>Q296*H296</f>
        <v>0</v>
      </c>
      <c r="S296" s="222">
        <v>0</v>
      </c>
      <c r="T296" s="223">
        <f>S296*H296</f>
        <v>0</v>
      </c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R296" s="224" t="s">
        <v>508</v>
      </c>
      <c r="AT296" s="224" t="s">
        <v>141</v>
      </c>
      <c r="AU296" s="224" t="s">
        <v>85</v>
      </c>
      <c r="AY296" s="16" t="s">
        <v>139</v>
      </c>
      <c r="BE296" s="225">
        <f>IF(N296="základní",J296,0)</f>
        <v>0</v>
      </c>
      <c r="BF296" s="225">
        <f>IF(N296="snížená",J296,0)</f>
        <v>0</v>
      </c>
      <c r="BG296" s="225">
        <f>IF(N296="zákl. přenesená",J296,0)</f>
        <v>0</v>
      </c>
      <c r="BH296" s="225">
        <f>IF(N296="sníž. přenesená",J296,0)</f>
        <v>0</v>
      </c>
      <c r="BI296" s="225">
        <f>IF(N296="nulová",J296,0)</f>
        <v>0</v>
      </c>
      <c r="BJ296" s="16" t="s">
        <v>81</v>
      </c>
      <c r="BK296" s="225">
        <f>ROUND(I296*H296,2)</f>
        <v>0</v>
      </c>
      <c r="BL296" s="16" t="s">
        <v>508</v>
      </c>
      <c r="BM296" s="224" t="s">
        <v>522</v>
      </c>
    </row>
    <row r="297" s="2" customFormat="1" ht="14.4" customHeight="1">
      <c r="A297" s="37"/>
      <c r="B297" s="38"/>
      <c r="C297" s="212" t="s">
        <v>523</v>
      </c>
      <c r="D297" s="212" t="s">
        <v>141</v>
      </c>
      <c r="E297" s="213" t="s">
        <v>524</v>
      </c>
      <c r="F297" s="214" t="s">
        <v>525</v>
      </c>
      <c r="G297" s="215" t="s">
        <v>507</v>
      </c>
      <c r="H297" s="216">
        <v>1</v>
      </c>
      <c r="I297" s="217"/>
      <c r="J297" s="218">
        <f>ROUND(I297*H297,2)</f>
        <v>0</v>
      </c>
      <c r="K297" s="219"/>
      <c r="L297" s="43"/>
      <c r="M297" s="220" t="s">
        <v>1</v>
      </c>
      <c r="N297" s="221" t="s">
        <v>41</v>
      </c>
      <c r="O297" s="90"/>
      <c r="P297" s="222">
        <f>O297*H297</f>
        <v>0</v>
      </c>
      <c r="Q297" s="222">
        <v>0</v>
      </c>
      <c r="R297" s="222">
        <f>Q297*H297</f>
        <v>0</v>
      </c>
      <c r="S297" s="222">
        <v>0</v>
      </c>
      <c r="T297" s="223">
        <f>S297*H297</f>
        <v>0</v>
      </c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R297" s="224" t="s">
        <v>508</v>
      </c>
      <c r="AT297" s="224" t="s">
        <v>141</v>
      </c>
      <c r="AU297" s="224" t="s">
        <v>85</v>
      </c>
      <c r="AY297" s="16" t="s">
        <v>139</v>
      </c>
      <c r="BE297" s="225">
        <f>IF(N297="základní",J297,0)</f>
        <v>0</v>
      </c>
      <c r="BF297" s="225">
        <f>IF(N297="snížená",J297,0)</f>
        <v>0</v>
      </c>
      <c r="BG297" s="225">
        <f>IF(N297="zákl. přenesená",J297,0)</f>
        <v>0</v>
      </c>
      <c r="BH297" s="225">
        <f>IF(N297="sníž. přenesená",J297,0)</f>
        <v>0</v>
      </c>
      <c r="BI297" s="225">
        <f>IF(N297="nulová",J297,0)</f>
        <v>0</v>
      </c>
      <c r="BJ297" s="16" t="s">
        <v>81</v>
      </c>
      <c r="BK297" s="225">
        <f>ROUND(I297*H297,2)</f>
        <v>0</v>
      </c>
      <c r="BL297" s="16" t="s">
        <v>508</v>
      </c>
      <c r="BM297" s="224" t="s">
        <v>526</v>
      </c>
    </row>
    <row r="298" s="13" customFormat="1">
      <c r="A298" s="13"/>
      <c r="B298" s="226"/>
      <c r="C298" s="227"/>
      <c r="D298" s="228" t="s">
        <v>147</v>
      </c>
      <c r="E298" s="229" t="s">
        <v>1</v>
      </c>
      <c r="F298" s="230" t="s">
        <v>527</v>
      </c>
      <c r="G298" s="227"/>
      <c r="H298" s="231">
        <v>1</v>
      </c>
      <c r="I298" s="232"/>
      <c r="J298" s="227"/>
      <c r="K298" s="227"/>
      <c r="L298" s="233"/>
      <c r="M298" s="234"/>
      <c r="N298" s="235"/>
      <c r="O298" s="235"/>
      <c r="P298" s="235"/>
      <c r="Q298" s="235"/>
      <c r="R298" s="235"/>
      <c r="S298" s="235"/>
      <c r="T298" s="236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37" t="s">
        <v>147</v>
      </c>
      <c r="AU298" s="237" t="s">
        <v>85</v>
      </c>
      <c r="AV298" s="13" t="s">
        <v>85</v>
      </c>
      <c r="AW298" s="13" t="s">
        <v>32</v>
      </c>
      <c r="AX298" s="13" t="s">
        <v>81</v>
      </c>
      <c r="AY298" s="237" t="s">
        <v>139</v>
      </c>
    </row>
    <row r="299" s="12" customFormat="1" ht="22.8" customHeight="1">
      <c r="A299" s="12"/>
      <c r="B299" s="196"/>
      <c r="C299" s="197"/>
      <c r="D299" s="198" t="s">
        <v>75</v>
      </c>
      <c r="E299" s="210" t="s">
        <v>528</v>
      </c>
      <c r="F299" s="210" t="s">
        <v>529</v>
      </c>
      <c r="G299" s="197"/>
      <c r="H299" s="197"/>
      <c r="I299" s="200"/>
      <c r="J299" s="211">
        <f>BK299</f>
        <v>0</v>
      </c>
      <c r="K299" s="197"/>
      <c r="L299" s="202"/>
      <c r="M299" s="203"/>
      <c r="N299" s="204"/>
      <c r="O299" s="204"/>
      <c r="P299" s="205">
        <f>P300</f>
        <v>0</v>
      </c>
      <c r="Q299" s="204"/>
      <c r="R299" s="205">
        <f>R300</f>
        <v>0</v>
      </c>
      <c r="S299" s="204"/>
      <c r="T299" s="206">
        <f>T300</f>
        <v>0</v>
      </c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R299" s="207" t="s">
        <v>161</v>
      </c>
      <c r="AT299" s="208" t="s">
        <v>75</v>
      </c>
      <c r="AU299" s="208" t="s">
        <v>81</v>
      </c>
      <c r="AY299" s="207" t="s">
        <v>139</v>
      </c>
      <c r="BK299" s="209">
        <f>BK300</f>
        <v>0</v>
      </c>
    </row>
    <row r="300" s="2" customFormat="1" ht="14.4" customHeight="1">
      <c r="A300" s="37"/>
      <c r="B300" s="38"/>
      <c r="C300" s="212" t="s">
        <v>530</v>
      </c>
      <c r="D300" s="212" t="s">
        <v>141</v>
      </c>
      <c r="E300" s="213" t="s">
        <v>531</v>
      </c>
      <c r="F300" s="214" t="s">
        <v>532</v>
      </c>
      <c r="G300" s="215" t="s">
        <v>507</v>
      </c>
      <c r="H300" s="216">
        <v>1</v>
      </c>
      <c r="I300" s="217"/>
      <c r="J300" s="218">
        <f>ROUND(I300*H300,2)</f>
        <v>0</v>
      </c>
      <c r="K300" s="219"/>
      <c r="L300" s="43"/>
      <c r="M300" s="220" t="s">
        <v>1</v>
      </c>
      <c r="N300" s="221" t="s">
        <v>41</v>
      </c>
      <c r="O300" s="90"/>
      <c r="P300" s="222">
        <f>O300*H300</f>
        <v>0</v>
      </c>
      <c r="Q300" s="222">
        <v>0</v>
      </c>
      <c r="R300" s="222">
        <f>Q300*H300</f>
        <v>0</v>
      </c>
      <c r="S300" s="222">
        <v>0</v>
      </c>
      <c r="T300" s="223">
        <f>S300*H300</f>
        <v>0</v>
      </c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R300" s="224" t="s">
        <v>508</v>
      </c>
      <c r="AT300" s="224" t="s">
        <v>141</v>
      </c>
      <c r="AU300" s="224" t="s">
        <v>85</v>
      </c>
      <c r="AY300" s="16" t="s">
        <v>139</v>
      </c>
      <c r="BE300" s="225">
        <f>IF(N300="základní",J300,0)</f>
        <v>0</v>
      </c>
      <c r="BF300" s="225">
        <f>IF(N300="snížená",J300,0)</f>
        <v>0</v>
      </c>
      <c r="BG300" s="225">
        <f>IF(N300="zákl. přenesená",J300,0)</f>
        <v>0</v>
      </c>
      <c r="BH300" s="225">
        <f>IF(N300="sníž. přenesená",J300,0)</f>
        <v>0</v>
      </c>
      <c r="BI300" s="225">
        <f>IF(N300="nulová",J300,0)</f>
        <v>0</v>
      </c>
      <c r="BJ300" s="16" t="s">
        <v>81</v>
      </c>
      <c r="BK300" s="225">
        <f>ROUND(I300*H300,2)</f>
        <v>0</v>
      </c>
      <c r="BL300" s="16" t="s">
        <v>508</v>
      </c>
      <c r="BM300" s="224" t="s">
        <v>533</v>
      </c>
    </row>
    <row r="301" s="12" customFormat="1" ht="22.8" customHeight="1">
      <c r="A301" s="12"/>
      <c r="B301" s="196"/>
      <c r="C301" s="197"/>
      <c r="D301" s="198" t="s">
        <v>75</v>
      </c>
      <c r="E301" s="210" t="s">
        <v>534</v>
      </c>
      <c r="F301" s="210" t="s">
        <v>535</v>
      </c>
      <c r="G301" s="197"/>
      <c r="H301" s="197"/>
      <c r="I301" s="200"/>
      <c r="J301" s="211">
        <f>BK301</f>
        <v>0</v>
      </c>
      <c r="K301" s="197"/>
      <c r="L301" s="202"/>
      <c r="M301" s="203"/>
      <c r="N301" s="204"/>
      <c r="O301" s="204"/>
      <c r="P301" s="205">
        <f>P302</f>
        <v>0</v>
      </c>
      <c r="Q301" s="204"/>
      <c r="R301" s="205">
        <f>R302</f>
        <v>0</v>
      </c>
      <c r="S301" s="204"/>
      <c r="T301" s="206">
        <f>T302</f>
        <v>0</v>
      </c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R301" s="207" t="s">
        <v>161</v>
      </c>
      <c r="AT301" s="208" t="s">
        <v>75</v>
      </c>
      <c r="AU301" s="208" t="s">
        <v>81</v>
      </c>
      <c r="AY301" s="207" t="s">
        <v>139</v>
      </c>
      <c r="BK301" s="209">
        <f>BK302</f>
        <v>0</v>
      </c>
    </row>
    <row r="302" s="2" customFormat="1" ht="14.4" customHeight="1">
      <c r="A302" s="37"/>
      <c r="B302" s="38"/>
      <c r="C302" s="212" t="s">
        <v>536</v>
      </c>
      <c r="D302" s="212" t="s">
        <v>141</v>
      </c>
      <c r="E302" s="213" t="s">
        <v>537</v>
      </c>
      <c r="F302" s="214" t="s">
        <v>538</v>
      </c>
      <c r="G302" s="215" t="s">
        <v>507</v>
      </c>
      <c r="H302" s="216">
        <v>1</v>
      </c>
      <c r="I302" s="217"/>
      <c r="J302" s="218">
        <f>ROUND(I302*H302,2)</f>
        <v>0</v>
      </c>
      <c r="K302" s="219"/>
      <c r="L302" s="43"/>
      <c r="M302" s="260" t="s">
        <v>1</v>
      </c>
      <c r="N302" s="261" t="s">
        <v>41</v>
      </c>
      <c r="O302" s="262"/>
      <c r="P302" s="263">
        <f>O302*H302</f>
        <v>0</v>
      </c>
      <c r="Q302" s="263">
        <v>0</v>
      </c>
      <c r="R302" s="263">
        <f>Q302*H302</f>
        <v>0</v>
      </c>
      <c r="S302" s="263">
        <v>0</v>
      </c>
      <c r="T302" s="264">
        <f>S302*H302</f>
        <v>0</v>
      </c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R302" s="224" t="s">
        <v>508</v>
      </c>
      <c r="AT302" s="224" t="s">
        <v>141</v>
      </c>
      <c r="AU302" s="224" t="s">
        <v>85</v>
      </c>
      <c r="AY302" s="16" t="s">
        <v>139</v>
      </c>
      <c r="BE302" s="225">
        <f>IF(N302="základní",J302,0)</f>
        <v>0</v>
      </c>
      <c r="BF302" s="225">
        <f>IF(N302="snížená",J302,0)</f>
        <v>0</v>
      </c>
      <c r="BG302" s="225">
        <f>IF(N302="zákl. přenesená",J302,0)</f>
        <v>0</v>
      </c>
      <c r="BH302" s="225">
        <f>IF(N302="sníž. přenesená",J302,0)</f>
        <v>0</v>
      </c>
      <c r="BI302" s="225">
        <f>IF(N302="nulová",J302,0)</f>
        <v>0</v>
      </c>
      <c r="BJ302" s="16" t="s">
        <v>81</v>
      </c>
      <c r="BK302" s="225">
        <f>ROUND(I302*H302,2)</f>
        <v>0</v>
      </c>
      <c r="BL302" s="16" t="s">
        <v>508</v>
      </c>
      <c r="BM302" s="224" t="s">
        <v>539</v>
      </c>
    </row>
    <row r="303" s="2" customFormat="1" ht="6.96" customHeight="1">
      <c r="A303" s="37"/>
      <c r="B303" s="65"/>
      <c r="C303" s="66"/>
      <c r="D303" s="66"/>
      <c r="E303" s="66"/>
      <c r="F303" s="66"/>
      <c r="G303" s="66"/>
      <c r="H303" s="66"/>
      <c r="I303" s="66"/>
      <c r="J303" s="66"/>
      <c r="K303" s="66"/>
      <c r="L303" s="43"/>
      <c r="M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</row>
  </sheetData>
  <sheetProtection sheet="1" autoFilter="0" formatColumns="0" formatRows="0" objects="1" scenarios="1" spinCount="100000" saltValue="6VrrnGMFGsxpgJIKX2w2ZuV9jAgv5RxWxiXt79XrzKveXbqkMu60B8dCMHbTHUbSvWpcTFeEjFvGGEkyx74JCA==" hashValue="3iPZd4VZt9pwODi9CBNhDIdP7UAqC1opWYQXaQtsYGMAxy0xPX531/HMNDjeCvQoJ+qM7uYv5pn6EOig2tk5JA==" algorithmName="SHA-512" password="CC35"/>
  <autoFilter ref="C125:K302"/>
  <mergeCells count="6">
    <mergeCell ref="E7:H7"/>
    <mergeCell ref="E16:H16"/>
    <mergeCell ref="E25:H25"/>
    <mergeCell ref="E85:H85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31"/>
      <c r="C3" s="132"/>
      <c r="D3" s="132"/>
      <c r="E3" s="132"/>
      <c r="F3" s="132"/>
      <c r="G3" s="132"/>
      <c r="H3" s="19"/>
    </row>
    <row r="4" s="1" customFormat="1" ht="24.96" customHeight="1">
      <c r="B4" s="19"/>
      <c r="C4" s="133" t="s">
        <v>540</v>
      </c>
      <c r="H4" s="19"/>
    </row>
    <row r="5" s="1" customFormat="1" ht="12" customHeight="1">
      <c r="B5" s="19"/>
      <c r="C5" s="265" t="s">
        <v>13</v>
      </c>
      <c r="D5" s="141" t="s">
        <v>14</v>
      </c>
      <c r="E5" s="1"/>
      <c r="F5" s="1"/>
      <c r="H5" s="19"/>
    </row>
    <row r="6" s="1" customFormat="1" ht="36.96" customHeight="1">
      <c r="B6" s="19"/>
      <c r="C6" s="266" t="s">
        <v>16</v>
      </c>
      <c r="D6" s="267" t="s">
        <v>17</v>
      </c>
      <c r="E6" s="1"/>
      <c r="F6" s="1"/>
      <c r="H6" s="19"/>
    </row>
    <row r="7" s="1" customFormat="1" ht="16.5" customHeight="1">
      <c r="B7" s="19"/>
      <c r="C7" s="135" t="s">
        <v>22</v>
      </c>
      <c r="D7" s="138" t="str">
        <f>'Rekapitulace stavby'!AN8</f>
        <v>25. 10. 2021</v>
      </c>
      <c r="H7" s="19"/>
    </row>
    <row r="8" s="2" customFormat="1" ht="10.8" customHeight="1">
      <c r="A8" s="37"/>
      <c r="B8" s="43"/>
      <c r="C8" s="37"/>
      <c r="D8" s="37"/>
      <c r="E8" s="37"/>
      <c r="F8" s="37"/>
      <c r="G8" s="37"/>
      <c r="H8" s="43"/>
    </row>
    <row r="9" s="11" customFormat="1" ht="29.28" customHeight="1">
      <c r="A9" s="184"/>
      <c r="B9" s="268"/>
      <c r="C9" s="269" t="s">
        <v>57</v>
      </c>
      <c r="D9" s="270" t="s">
        <v>58</v>
      </c>
      <c r="E9" s="270" t="s">
        <v>126</v>
      </c>
      <c r="F9" s="271" t="s">
        <v>541</v>
      </c>
      <c r="G9" s="184"/>
      <c r="H9" s="268"/>
    </row>
    <row r="10" s="2" customFormat="1" ht="26.4" customHeight="1">
      <c r="A10" s="37"/>
      <c r="B10" s="43"/>
      <c r="C10" s="272" t="s">
        <v>14</v>
      </c>
      <c r="D10" s="272" t="s">
        <v>17</v>
      </c>
      <c r="E10" s="37"/>
      <c r="F10" s="37"/>
      <c r="G10" s="37"/>
      <c r="H10" s="43"/>
    </row>
    <row r="11" s="2" customFormat="1" ht="16.8" customHeight="1">
      <c r="A11" s="37"/>
      <c r="B11" s="43"/>
      <c r="C11" s="273" t="s">
        <v>103</v>
      </c>
      <c r="D11" s="274" t="s">
        <v>1</v>
      </c>
      <c r="E11" s="275" t="s">
        <v>1</v>
      </c>
      <c r="F11" s="276">
        <v>50</v>
      </c>
      <c r="G11" s="37"/>
      <c r="H11" s="43"/>
    </row>
    <row r="12" s="2" customFormat="1" ht="16.8" customHeight="1">
      <c r="A12" s="37"/>
      <c r="B12" s="43"/>
      <c r="C12" s="277" t="s">
        <v>103</v>
      </c>
      <c r="D12" s="277" t="s">
        <v>307</v>
      </c>
      <c r="E12" s="16" t="s">
        <v>1</v>
      </c>
      <c r="F12" s="278">
        <v>50</v>
      </c>
      <c r="G12" s="37"/>
      <c r="H12" s="43"/>
    </row>
    <row r="13" s="2" customFormat="1" ht="16.8" customHeight="1">
      <c r="A13" s="37"/>
      <c r="B13" s="43"/>
      <c r="C13" s="279" t="s">
        <v>542</v>
      </c>
      <c r="D13" s="37"/>
      <c r="E13" s="37"/>
      <c r="F13" s="37"/>
      <c r="G13" s="37"/>
      <c r="H13" s="43"/>
    </row>
    <row r="14" s="2" customFormat="1" ht="16.8" customHeight="1">
      <c r="A14" s="37"/>
      <c r="B14" s="43"/>
      <c r="C14" s="277" t="s">
        <v>304</v>
      </c>
      <c r="D14" s="277" t="s">
        <v>305</v>
      </c>
      <c r="E14" s="16" t="s">
        <v>144</v>
      </c>
      <c r="F14" s="278">
        <v>946</v>
      </c>
      <c r="G14" s="37"/>
      <c r="H14" s="43"/>
    </row>
    <row r="15" s="2" customFormat="1">
      <c r="A15" s="37"/>
      <c r="B15" s="43"/>
      <c r="C15" s="277" t="s">
        <v>310</v>
      </c>
      <c r="D15" s="277" t="s">
        <v>311</v>
      </c>
      <c r="E15" s="16" t="s">
        <v>144</v>
      </c>
      <c r="F15" s="278">
        <v>473</v>
      </c>
      <c r="G15" s="37"/>
      <c r="H15" s="43"/>
    </row>
    <row r="16" s="2" customFormat="1" ht="16.8" customHeight="1">
      <c r="A16" s="37"/>
      <c r="B16" s="43"/>
      <c r="C16" s="277" t="s">
        <v>315</v>
      </c>
      <c r="D16" s="277" t="s">
        <v>316</v>
      </c>
      <c r="E16" s="16" t="s">
        <v>144</v>
      </c>
      <c r="F16" s="278">
        <v>473</v>
      </c>
      <c r="G16" s="37"/>
      <c r="H16" s="43"/>
    </row>
    <row r="17" s="2" customFormat="1" ht="16.8" customHeight="1">
      <c r="A17" s="37"/>
      <c r="B17" s="43"/>
      <c r="C17" s="273" t="s">
        <v>95</v>
      </c>
      <c r="D17" s="274" t="s">
        <v>1</v>
      </c>
      <c r="E17" s="275" t="s">
        <v>1</v>
      </c>
      <c r="F17" s="276">
        <v>14.597</v>
      </c>
      <c r="G17" s="37"/>
      <c r="H17" s="43"/>
    </row>
    <row r="18" s="2" customFormat="1" ht="16.8" customHeight="1">
      <c r="A18" s="37"/>
      <c r="B18" s="43"/>
      <c r="C18" s="277" t="s">
        <v>95</v>
      </c>
      <c r="D18" s="277" t="s">
        <v>245</v>
      </c>
      <c r="E18" s="16" t="s">
        <v>1</v>
      </c>
      <c r="F18" s="278">
        <v>14.597</v>
      </c>
      <c r="G18" s="37"/>
      <c r="H18" s="43"/>
    </row>
    <row r="19" s="2" customFormat="1" ht="16.8" customHeight="1">
      <c r="A19" s="37"/>
      <c r="B19" s="43"/>
      <c r="C19" s="279" t="s">
        <v>542</v>
      </c>
      <c r="D19" s="37"/>
      <c r="E19" s="37"/>
      <c r="F19" s="37"/>
      <c r="G19" s="37"/>
      <c r="H19" s="43"/>
    </row>
    <row r="20" s="2" customFormat="1" ht="16.8" customHeight="1">
      <c r="A20" s="37"/>
      <c r="B20" s="43"/>
      <c r="C20" s="277" t="s">
        <v>242</v>
      </c>
      <c r="D20" s="277" t="s">
        <v>243</v>
      </c>
      <c r="E20" s="16" t="s">
        <v>184</v>
      </c>
      <c r="F20" s="278">
        <v>14.597</v>
      </c>
      <c r="G20" s="37"/>
      <c r="H20" s="43"/>
    </row>
    <row r="21" s="2" customFormat="1">
      <c r="A21" s="37"/>
      <c r="B21" s="43"/>
      <c r="C21" s="277" t="s">
        <v>217</v>
      </c>
      <c r="D21" s="277" t="s">
        <v>218</v>
      </c>
      <c r="E21" s="16" t="s">
        <v>184</v>
      </c>
      <c r="F21" s="278">
        <v>338.16800000000001</v>
      </c>
      <c r="G21" s="37"/>
      <c r="H21" s="43"/>
    </row>
    <row r="22" s="2" customFormat="1" ht="16.8" customHeight="1">
      <c r="A22" s="37"/>
      <c r="B22" s="43"/>
      <c r="C22" s="277" t="s">
        <v>237</v>
      </c>
      <c r="D22" s="277" t="s">
        <v>238</v>
      </c>
      <c r="E22" s="16" t="s">
        <v>184</v>
      </c>
      <c r="F22" s="278">
        <v>14.597</v>
      </c>
      <c r="G22" s="37"/>
      <c r="H22" s="43"/>
    </row>
    <row r="23" s="2" customFormat="1" ht="16.8" customHeight="1">
      <c r="A23" s="37"/>
      <c r="B23" s="43"/>
      <c r="C23" s="273" t="s">
        <v>86</v>
      </c>
      <c r="D23" s="274" t="s">
        <v>1</v>
      </c>
      <c r="E23" s="275" t="s">
        <v>1</v>
      </c>
      <c r="F23" s="276">
        <v>304.39999999999998</v>
      </c>
      <c r="G23" s="37"/>
      <c r="H23" s="43"/>
    </row>
    <row r="24" s="2" customFormat="1" ht="16.8" customHeight="1">
      <c r="A24" s="37"/>
      <c r="B24" s="43"/>
      <c r="C24" s="277" t="s">
        <v>1</v>
      </c>
      <c r="D24" s="277" t="s">
        <v>186</v>
      </c>
      <c r="E24" s="16" t="s">
        <v>1</v>
      </c>
      <c r="F24" s="278">
        <v>60</v>
      </c>
      <c r="G24" s="37"/>
      <c r="H24" s="43"/>
    </row>
    <row r="25" s="2" customFormat="1" ht="16.8" customHeight="1">
      <c r="A25" s="37"/>
      <c r="B25" s="43"/>
      <c r="C25" s="277" t="s">
        <v>1</v>
      </c>
      <c r="D25" s="277" t="s">
        <v>187</v>
      </c>
      <c r="E25" s="16" t="s">
        <v>1</v>
      </c>
      <c r="F25" s="278">
        <v>157.5</v>
      </c>
      <c r="G25" s="37"/>
      <c r="H25" s="43"/>
    </row>
    <row r="26" s="2" customFormat="1" ht="16.8" customHeight="1">
      <c r="A26" s="37"/>
      <c r="B26" s="43"/>
      <c r="C26" s="277" t="s">
        <v>1</v>
      </c>
      <c r="D26" s="277" t="s">
        <v>188</v>
      </c>
      <c r="E26" s="16" t="s">
        <v>1</v>
      </c>
      <c r="F26" s="278">
        <v>4.8600000000000003</v>
      </c>
      <c r="G26" s="37"/>
      <c r="H26" s="43"/>
    </row>
    <row r="27" s="2" customFormat="1" ht="16.8" customHeight="1">
      <c r="A27" s="37"/>
      <c r="B27" s="43"/>
      <c r="C27" s="277" t="s">
        <v>1</v>
      </c>
      <c r="D27" s="277" t="s">
        <v>189</v>
      </c>
      <c r="E27" s="16" t="s">
        <v>1</v>
      </c>
      <c r="F27" s="278">
        <v>71.040000000000006</v>
      </c>
      <c r="G27" s="37"/>
      <c r="H27" s="43"/>
    </row>
    <row r="28" s="2" customFormat="1" ht="16.8" customHeight="1">
      <c r="A28" s="37"/>
      <c r="B28" s="43"/>
      <c r="C28" s="277" t="s">
        <v>1</v>
      </c>
      <c r="D28" s="277" t="s">
        <v>190</v>
      </c>
      <c r="E28" s="16" t="s">
        <v>1</v>
      </c>
      <c r="F28" s="278">
        <v>11</v>
      </c>
      <c r="G28" s="37"/>
      <c r="H28" s="43"/>
    </row>
    <row r="29" s="2" customFormat="1" ht="16.8" customHeight="1">
      <c r="A29" s="37"/>
      <c r="B29" s="43"/>
      <c r="C29" s="277" t="s">
        <v>86</v>
      </c>
      <c r="D29" s="277" t="s">
        <v>174</v>
      </c>
      <c r="E29" s="16" t="s">
        <v>1</v>
      </c>
      <c r="F29" s="278">
        <v>304.39999999999998</v>
      </c>
      <c r="G29" s="37"/>
      <c r="H29" s="43"/>
    </row>
    <row r="30" s="2" customFormat="1" ht="16.8" customHeight="1">
      <c r="A30" s="37"/>
      <c r="B30" s="43"/>
      <c r="C30" s="279" t="s">
        <v>542</v>
      </c>
      <c r="D30" s="37"/>
      <c r="E30" s="37"/>
      <c r="F30" s="37"/>
      <c r="G30" s="37"/>
      <c r="H30" s="43"/>
    </row>
    <row r="31" s="2" customFormat="1">
      <c r="A31" s="37"/>
      <c r="B31" s="43"/>
      <c r="C31" s="277" t="s">
        <v>182</v>
      </c>
      <c r="D31" s="277" t="s">
        <v>183</v>
      </c>
      <c r="E31" s="16" t="s">
        <v>184</v>
      </c>
      <c r="F31" s="278">
        <v>304.39999999999998</v>
      </c>
      <c r="G31" s="37"/>
      <c r="H31" s="43"/>
    </row>
    <row r="32" s="2" customFormat="1">
      <c r="A32" s="37"/>
      <c r="B32" s="43"/>
      <c r="C32" s="277" t="s">
        <v>217</v>
      </c>
      <c r="D32" s="277" t="s">
        <v>218</v>
      </c>
      <c r="E32" s="16" t="s">
        <v>184</v>
      </c>
      <c r="F32" s="278">
        <v>338.16800000000001</v>
      </c>
      <c r="G32" s="37"/>
      <c r="H32" s="43"/>
    </row>
    <row r="33" s="2" customFormat="1" ht="16.8" customHeight="1">
      <c r="A33" s="37"/>
      <c r="B33" s="43"/>
      <c r="C33" s="273" t="s">
        <v>91</v>
      </c>
      <c r="D33" s="274" t="s">
        <v>1</v>
      </c>
      <c r="E33" s="275" t="s">
        <v>1</v>
      </c>
      <c r="F33" s="276">
        <v>338.16800000000001</v>
      </c>
      <c r="G33" s="37"/>
      <c r="H33" s="43"/>
    </row>
    <row r="34" s="2" customFormat="1" ht="16.8" customHeight="1">
      <c r="A34" s="37"/>
      <c r="B34" s="43"/>
      <c r="C34" s="277" t="s">
        <v>91</v>
      </c>
      <c r="D34" s="277" t="s">
        <v>220</v>
      </c>
      <c r="E34" s="16" t="s">
        <v>1</v>
      </c>
      <c r="F34" s="278">
        <v>338.16800000000001</v>
      </c>
      <c r="G34" s="37"/>
      <c r="H34" s="43"/>
    </row>
    <row r="35" s="2" customFormat="1" ht="16.8" customHeight="1">
      <c r="A35" s="37"/>
      <c r="B35" s="43"/>
      <c r="C35" s="279" t="s">
        <v>542</v>
      </c>
      <c r="D35" s="37"/>
      <c r="E35" s="37"/>
      <c r="F35" s="37"/>
      <c r="G35" s="37"/>
      <c r="H35" s="43"/>
    </row>
    <row r="36" s="2" customFormat="1">
      <c r="A36" s="37"/>
      <c r="B36" s="43"/>
      <c r="C36" s="277" t="s">
        <v>217</v>
      </c>
      <c r="D36" s="277" t="s">
        <v>218</v>
      </c>
      <c r="E36" s="16" t="s">
        <v>184</v>
      </c>
      <c r="F36" s="278">
        <v>338.16800000000001</v>
      </c>
      <c r="G36" s="37"/>
      <c r="H36" s="43"/>
    </row>
    <row r="37" s="2" customFormat="1" ht="16.8" customHeight="1">
      <c r="A37" s="37"/>
      <c r="B37" s="43"/>
      <c r="C37" s="277" t="s">
        <v>222</v>
      </c>
      <c r="D37" s="277" t="s">
        <v>223</v>
      </c>
      <c r="E37" s="16" t="s">
        <v>224</v>
      </c>
      <c r="F37" s="278">
        <v>625.61099999999999</v>
      </c>
      <c r="G37" s="37"/>
      <c r="H37" s="43"/>
    </row>
    <row r="38" s="2" customFormat="1" ht="16.8" customHeight="1">
      <c r="A38" s="37"/>
      <c r="B38" s="43"/>
      <c r="C38" s="277" t="s">
        <v>228</v>
      </c>
      <c r="D38" s="277" t="s">
        <v>229</v>
      </c>
      <c r="E38" s="16" t="s">
        <v>184</v>
      </c>
      <c r="F38" s="278">
        <v>338.16800000000001</v>
      </c>
      <c r="G38" s="37"/>
      <c r="H38" s="43"/>
    </row>
    <row r="39" s="2" customFormat="1" ht="16.8" customHeight="1">
      <c r="A39" s="37"/>
      <c r="B39" s="43"/>
      <c r="C39" s="273" t="s">
        <v>83</v>
      </c>
      <c r="D39" s="274" t="s">
        <v>1</v>
      </c>
      <c r="E39" s="275" t="s">
        <v>1</v>
      </c>
      <c r="F39" s="276">
        <v>66</v>
      </c>
      <c r="G39" s="37"/>
      <c r="H39" s="43"/>
    </row>
    <row r="40" s="2" customFormat="1" ht="16.8" customHeight="1">
      <c r="A40" s="37"/>
      <c r="B40" s="43"/>
      <c r="C40" s="277" t="s">
        <v>1</v>
      </c>
      <c r="D40" s="277" t="s">
        <v>179</v>
      </c>
      <c r="E40" s="16" t="s">
        <v>1</v>
      </c>
      <c r="F40" s="278">
        <v>6</v>
      </c>
      <c r="G40" s="37"/>
      <c r="H40" s="43"/>
    </row>
    <row r="41" s="2" customFormat="1" ht="16.8" customHeight="1">
      <c r="A41" s="37"/>
      <c r="B41" s="43"/>
      <c r="C41" s="277" t="s">
        <v>1</v>
      </c>
      <c r="D41" s="277" t="s">
        <v>180</v>
      </c>
      <c r="E41" s="16" t="s">
        <v>1</v>
      </c>
      <c r="F41" s="278">
        <v>60</v>
      </c>
      <c r="G41" s="37"/>
      <c r="H41" s="43"/>
    </row>
    <row r="42" s="2" customFormat="1" ht="16.8" customHeight="1">
      <c r="A42" s="37"/>
      <c r="B42" s="43"/>
      <c r="C42" s="277" t="s">
        <v>83</v>
      </c>
      <c r="D42" s="277" t="s">
        <v>174</v>
      </c>
      <c r="E42" s="16" t="s">
        <v>1</v>
      </c>
      <c r="F42" s="278">
        <v>66</v>
      </c>
      <c r="G42" s="37"/>
      <c r="H42" s="43"/>
    </row>
    <row r="43" s="2" customFormat="1" ht="16.8" customHeight="1">
      <c r="A43" s="37"/>
      <c r="B43" s="43"/>
      <c r="C43" s="279" t="s">
        <v>542</v>
      </c>
      <c r="D43" s="37"/>
      <c r="E43" s="37"/>
      <c r="F43" s="37"/>
      <c r="G43" s="37"/>
      <c r="H43" s="43"/>
    </row>
    <row r="44" s="2" customFormat="1" ht="16.8" customHeight="1">
      <c r="A44" s="37"/>
      <c r="B44" s="43"/>
      <c r="C44" s="277" t="s">
        <v>176</v>
      </c>
      <c r="D44" s="277" t="s">
        <v>177</v>
      </c>
      <c r="E44" s="16" t="s">
        <v>144</v>
      </c>
      <c r="F44" s="278">
        <v>66</v>
      </c>
      <c r="G44" s="37"/>
      <c r="H44" s="43"/>
    </row>
    <row r="45" s="2" customFormat="1" ht="16.8" customHeight="1">
      <c r="A45" s="37"/>
      <c r="B45" s="43"/>
      <c r="C45" s="277" t="s">
        <v>246</v>
      </c>
      <c r="D45" s="277" t="s">
        <v>247</v>
      </c>
      <c r="E45" s="16" t="s">
        <v>144</v>
      </c>
      <c r="F45" s="278">
        <v>66</v>
      </c>
      <c r="G45" s="37"/>
      <c r="H45" s="43"/>
    </row>
    <row r="46" s="2" customFormat="1" ht="16.8" customHeight="1">
      <c r="A46" s="37"/>
      <c r="B46" s="43"/>
      <c r="C46" s="277" t="s">
        <v>250</v>
      </c>
      <c r="D46" s="277" t="s">
        <v>251</v>
      </c>
      <c r="E46" s="16" t="s">
        <v>144</v>
      </c>
      <c r="F46" s="278">
        <v>66</v>
      </c>
      <c r="G46" s="37"/>
      <c r="H46" s="43"/>
    </row>
    <row r="47" s="2" customFormat="1" ht="16.8" customHeight="1">
      <c r="A47" s="37"/>
      <c r="B47" s="43"/>
      <c r="C47" s="273" t="s">
        <v>89</v>
      </c>
      <c r="D47" s="274" t="s">
        <v>1</v>
      </c>
      <c r="E47" s="275" t="s">
        <v>1</v>
      </c>
      <c r="F47" s="276">
        <v>80.5</v>
      </c>
      <c r="G47" s="37"/>
      <c r="H47" s="43"/>
    </row>
    <row r="48" s="2" customFormat="1" ht="16.8" customHeight="1">
      <c r="A48" s="37"/>
      <c r="B48" s="43"/>
      <c r="C48" s="277" t="s">
        <v>89</v>
      </c>
      <c r="D48" s="277" t="s">
        <v>195</v>
      </c>
      <c r="E48" s="16" t="s">
        <v>1</v>
      </c>
      <c r="F48" s="278">
        <v>80.5</v>
      </c>
      <c r="G48" s="37"/>
      <c r="H48" s="43"/>
    </row>
    <row r="49" s="2" customFormat="1" ht="16.8" customHeight="1">
      <c r="A49" s="37"/>
      <c r="B49" s="43"/>
      <c r="C49" s="279" t="s">
        <v>542</v>
      </c>
      <c r="D49" s="37"/>
      <c r="E49" s="37"/>
      <c r="F49" s="37"/>
      <c r="G49" s="37"/>
      <c r="H49" s="43"/>
    </row>
    <row r="50" s="2" customFormat="1" ht="16.8" customHeight="1">
      <c r="A50" s="37"/>
      <c r="B50" s="43"/>
      <c r="C50" s="277" t="s">
        <v>192</v>
      </c>
      <c r="D50" s="277" t="s">
        <v>193</v>
      </c>
      <c r="E50" s="16" t="s">
        <v>184</v>
      </c>
      <c r="F50" s="278">
        <v>80.5</v>
      </c>
      <c r="G50" s="37"/>
      <c r="H50" s="43"/>
    </row>
    <row r="51" s="2" customFormat="1">
      <c r="A51" s="37"/>
      <c r="B51" s="43"/>
      <c r="C51" s="277" t="s">
        <v>217</v>
      </c>
      <c r="D51" s="277" t="s">
        <v>218</v>
      </c>
      <c r="E51" s="16" t="s">
        <v>184</v>
      </c>
      <c r="F51" s="278">
        <v>338.16800000000001</v>
      </c>
      <c r="G51" s="37"/>
      <c r="H51" s="43"/>
    </row>
    <row r="52" s="2" customFormat="1" ht="16.8" customHeight="1">
      <c r="A52" s="37"/>
      <c r="B52" s="43"/>
      <c r="C52" s="273" t="s">
        <v>101</v>
      </c>
      <c r="D52" s="274" t="s">
        <v>1</v>
      </c>
      <c r="E52" s="275" t="s">
        <v>1</v>
      </c>
      <c r="F52" s="276">
        <v>136</v>
      </c>
      <c r="G52" s="37"/>
      <c r="H52" s="43"/>
    </row>
    <row r="53" s="2" customFormat="1" ht="16.8" customHeight="1">
      <c r="A53" s="37"/>
      <c r="B53" s="43"/>
      <c r="C53" s="277" t="s">
        <v>101</v>
      </c>
      <c r="D53" s="277" t="s">
        <v>287</v>
      </c>
      <c r="E53" s="16" t="s">
        <v>1</v>
      </c>
      <c r="F53" s="278">
        <v>136</v>
      </c>
      <c r="G53" s="37"/>
      <c r="H53" s="43"/>
    </row>
    <row r="54" s="2" customFormat="1" ht="16.8" customHeight="1">
      <c r="A54" s="37"/>
      <c r="B54" s="43"/>
      <c r="C54" s="279" t="s">
        <v>542</v>
      </c>
      <c r="D54" s="37"/>
      <c r="E54" s="37"/>
      <c r="F54" s="37"/>
      <c r="G54" s="37"/>
      <c r="H54" s="43"/>
    </row>
    <row r="55" s="2" customFormat="1" ht="16.8" customHeight="1">
      <c r="A55" s="37"/>
      <c r="B55" s="43"/>
      <c r="C55" s="277" t="s">
        <v>284</v>
      </c>
      <c r="D55" s="277" t="s">
        <v>285</v>
      </c>
      <c r="E55" s="16" t="s">
        <v>144</v>
      </c>
      <c r="F55" s="278">
        <v>234</v>
      </c>
      <c r="G55" s="37"/>
      <c r="H55" s="43"/>
    </row>
    <row r="56" s="2" customFormat="1" ht="16.8" customHeight="1">
      <c r="A56" s="37"/>
      <c r="B56" s="43"/>
      <c r="C56" s="277" t="s">
        <v>294</v>
      </c>
      <c r="D56" s="277" t="s">
        <v>295</v>
      </c>
      <c r="E56" s="16" t="s">
        <v>144</v>
      </c>
      <c r="F56" s="278">
        <v>234</v>
      </c>
      <c r="G56" s="37"/>
      <c r="H56" s="43"/>
    </row>
    <row r="57" s="2" customFormat="1" ht="16.8" customHeight="1">
      <c r="A57" s="37"/>
      <c r="B57" s="43"/>
      <c r="C57" s="277" t="s">
        <v>319</v>
      </c>
      <c r="D57" s="277" t="s">
        <v>320</v>
      </c>
      <c r="E57" s="16" t="s">
        <v>144</v>
      </c>
      <c r="F57" s="278">
        <v>136</v>
      </c>
      <c r="G57" s="37"/>
      <c r="H57" s="43"/>
    </row>
    <row r="58" s="2" customFormat="1" ht="16.8" customHeight="1">
      <c r="A58" s="37"/>
      <c r="B58" s="43"/>
      <c r="C58" s="273" t="s">
        <v>99</v>
      </c>
      <c r="D58" s="274" t="s">
        <v>1</v>
      </c>
      <c r="E58" s="275" t="s">
        <v>1</v>
      </c>
      <c r="F58" s="276">
        <v>98</v>
      </c>
      <c r="G58" s="37"/>
      <c r="H58" s="43"/>
    </row>
    <row r="59" s="2" customFormat="1" ht="16.8" customHeight="1">
      <c r="A59" s="37"/>
      <c r="B59" s="43"/>
      <c r="C59" s="277" t="s">
        <v>99</v>
      </c>
      <c r="D59" s="277" t="s">
        <v>288</v>
      </c>
      <c r="E59" s="16" t="s">
        <v>1</v>
      </c>
      <c r="F59" s="278">
        <v>98</v>
      </c>
      <c r="G59" s="37"/>
      <c r="H59" s="43"/>
    </row>
    <row r="60" s="2" customFormat="1" ht="16.8" customHeight="1">
      <c r="A60" s="37"/>
      <c r="B60" s="43"/>
      <c r="C60" s="279" t="s">
        <v>542</v>
      </c>
      <c r="D60" s="37"/>
      <c r="E60" s="37"/>
      <c r="F60" s="37"/>
      <c r="G60" s="37"/>
      <c r="H60" s="43"/>
    </row>
    <row r="61" s="2" customFormat="1" ht="16.8" customHeight="1">
      <c r="A61" s="37"/>
      <c r="B61" s="43"/>
      <c r="C61" s="277" t="s">
        <v>284</v>
      </c>
      <c r="D61" s="277" t="s">
        <v>285</v>
      </c>
      <c r="E61" s="16" t="s">
        <v>144</v>
      </c>
      <c r="F61" s="278">
        <v>234</v>
      </c>
      <c r="G61" s="37"/>
      <c r="H61" s="43"/>
    </row>
    <row r="62" s="2" customFormat="1" ht="16.8" customHeight="1">
      <c r="A62" s="37"/>
      <c r="B62" s="43"/>
      <c r="C62" s="277" t="s">
        <v>294</v>
      </c>
      <c r="D62" s="277" t="s">
        <v>295</v>
      </c>
      <c r="E62" s="16" t="s">
        <v>144</v>
      </c>
      <c r="F62" s="278">
        <v>234</v>
      </c>
      <c r="G62" s="37"/>
      <c r="H62" s="43"/>
    </row>
    <row r="63" s="2" customFormat="1" ht="16.8" customHeight="1">
      <c r="A63" s="37"/>
      <c r="B63" s="43"/>
      <c r="C63" s="277" t="s">
        <v>327</v>
      </c>
      <c r="D63" s="277" t="s">
        <v>328</v>
      </c>
      <c r="E63" s="16" t="s">
        <v>144</v>
      </c>
      <c r="F63" s="278">
        <v>98</v>
      </c>
      <c r="G63" s="37"/>
      <c r="H63" s="43"/>
    </row>
    <row r="64" s="2" customFormat="1" ht="16.8" customHeight="1">
      <c r="A64" s="37"/>
      <c r="B64" s="43"/>
      <c r="C64" s="273" t="s">
        <v>97</v>
      </c>
      <c r="D64" s="274" t="s">
        <v>1</v>
      </c>
      <c r="E64" s="275" t="s">
        <v>1</v>
      </c>
      <c r="F64" s="276">
        <v>423</v>
      </c>
      <c r="G64" s="37"/>
      <c r="H64" s="43"/>
    </row>
    <row r="65" s="2" customFormat="1" ht="16.8" customHeight="1">
      <c r="A65" s="37"/>
      <c r="B65" s="43"/>
      <c r="C65" s="277" t="s">
        <v>1</v>
      </c>
      <c r="D65" s="277" t="s">
        <v>281</v>
      </c>
      <c r="E65" s="16" t="s">
        <v>1</v>
      </c>
      <c r="F65" s="278">
        <v>375</v>
      </c>
      <c r="G65" s="37"/>
      <c r="H65" s="43"/>
    </row>
    <row r="66" s="2" customFormat="1" ht="16.8" customHeight="1">
      <c r="A66" s="37"/>
      <c r="B66" s="43"/>
      <c r="C66" s="277" t="s">
        <v>1</v>
      </c>
      <c r="D66" s="277" t="s">
        <v>282</v>
      </c>
      <c r="E66" s="16" t="s">
        <v>1</v>
      </c>
      <c r="F66" s="278">
        <v>48</v>
      </c>
      <c r="G66" s="37"/>
      <c r="H66" s="43"/>
    </row>
    <row r="67" s="2" customFormat="1" ht="16.8" customHeight="1">
      <c r="A67" s="37"/>
      <c r="B67" s="43"/>
      <c r="C67" s="277" t="s">
        <v>97</v>
      </c>
      <c r="D67" s="277" t="s">
        <v>174</v>
      </c>
      <c r="E67" s="16" t="s">
        <v>1</v>
      </c>
      <c r="F67" s="278">
        <v>423</v>
      </c>
      <c r="G67" s="37"/>
      <c r="H67" s="43"/>
    </row>
    <row r="68" s="2" customFormat="1" ht="16.8" customHeight="1">
      <c r="A68" s="37"/>
      <c r="B68" s="43"/>
      <c r="C68" s="279" t="s">
        <v>542</v>
      </c>
      <c r="D68" s="37"/>
      <c r="E68" s="37"/>
      <c r="F68" s="37"/>
      <c r="G68" s="37"/>
      <c r="H68" s="43"/>
    </row>
    <row r="69" s="2" customFormat="1" ht="16.8" customHeight="1">
      <c r="A69" s="37"/>
      <c r="B69" s="43"/>
      <c r="C69" s="277" t="s">
        <v>278</v>
      </c>
      <c r="D69" s="277" t="s">
        <v>279</v>
      </c>
      <c r="E69" s="16" t="s">
        <v>144</v>
      </c>
      <c r="F69" s="278">
        <v>423</v>
      </c>
      <c r="G69" s="37"/>
      <c r="H69" s="43"/>
    </row>
    <row r="70" s="2" customFormat="1" ht="16.8" customHeight="1">
      <c r="A70" s="37"/>
      <c r="B70" s="43"/>
      <c r="C70" s="277" t="s">
        <v>274</v>
      </c>
      <c r="D70" s="277" t="s">
        <v>275</v>
      </c>
      <c r="E70" s="16" t="s">
        <v>144</v>
      </c>
      <c r="F70" s="278">
        <v>423</v>
      </c>
      <c r="G70" s="37"/>
      <c r="H70" s="43"/>
    </row>
    <row r="71" s="2" customFormat="1" ht="16.8" customHeight="1">
      <c r="A71" s="37"/>
      <c r="B71" s="43"/>
      <c r="C71" s="277" t="s">
        <v>290</v>
      </c>
      <c r="D71" s="277" t="s">
        <v>291</v>
      </c>
      <c r="E71" s="16" t="s">
        <v>144</v>
      </c>
      <c r="F71" s="278">
        <v>423</v>
      </c>
      <c r="G71" s="37"/>
      <c r="H71" s="43"/>
    </row>
    <row r="72" s="2" customFormat="1" ht="16.8" customHeight="1">
      <c r="A72" s="37"/>
      <c r="B72" s="43"/>
      <c r="C72" s="277" t="s">
        <v>304</v>
      </c>
      <c r="D72" s="277" t="s">
        <v>305</v>
      </c>
      <c r="E72" s="16" t="s">
        <v>144</v>
      </c>
      <c r="F72" s="278">
        <v>946</v>
      </c>
      <c r="G72" s="37"/>
      <c r="H72" s="43"/>
    </row>
    <row r="73" s="2" customFormat="1">
      <c r="A73" s="37"/>
      <c r="B73" s="43"/>
      <c r="C73" s="277" t="s">
        <v>310</v>
      </c>
      <c r="D73" s="277" t="s">
        <v>311</v>
      </c>
      <c r="E73" s="16" t="s">
        <v>144</v>
      </c>
      <c r="F73" s="278">
        <v>473</v>
      </c>
      <c r="G73" s="37"/>
      <c r="H73" s="43"/>
    </row>
    <row r="74" s="2" customFormat="1" ht="16.8" customHeight="1">
      <c r="A74" s="37"/>
      <c r="B74" s="43"/>
      <c r="C74" s="277" t="s">
        <v>315</v>
      </c>
      <c r="D74" s="277" t="s">
        <v>316</v>
      </c>
      <c r="E74" s="16" t="s">
        <v>144</v>
      </c>
      <c r="F74" s="278">
        <v>473</v>
      </c>
      <c r="G74" s="37"/>
      <c r="H74" s="43"/>
    </row>
    <row r="75" s="2" customFormat="1" ht="16.8" customHeight="1">
      <c r="A75" s="37"/>
      <c r="B75" s="43"/>
      <c r="C75" s="273" t="s">
        <v>93</v>
      </c>
      <c r="D75" s="274" t="s">
        <v>1</v>
      </c>
      <c r="E75" s="275" t="s">
        <v>1</v>
      </c>
      <c r="F75" s="276">
        <v>32.134999999999998</v>
      </c>
      <c r="G75" s="37"/>
      <c r="H75" s="43"/>
    </row>
    <row r="76" s="2" customFormat="1">
      <c r="A76" s="37"/>
      <c r="B76" s="43"/>
      <c r="C76" s="277" t="s">
        <v>93</v>
      </c>
      <c r="D76" s="277" t="s">
        <v>235</v>
      </c>
      <c r="E76" s="16" t="s">
        <v>1</v>
      </c>
      <c r="F76" s="278">
        <v>32.134999999999998</v>
      </c>
      <c r="G76" s="37"/>
      <c r="H76" s="43"/>
    </row>
    <row r="77" s="2" customFormat="1" ht="16.8" customHeight="1">
      <c r="A77" s="37"/>
      <c r="B77" s="43"/>
      <c r="C77" s="279" t="s">
        <v>542</v>
      </c>
      <c r="D77" s="37"/>
      <c r="E77" s="37"/>
      <c r="F77" s="37"/>
      <c r="G77" s="37"/>
      <c r="H77" s="43"/>
    </row>
    <row r="78" s="2" customFormat="1" ht="16.8" customHeight="1">
      <c r="A78" s="37"/>
      <c r="B78" s="43"/>
      <c r="C78" s="277" t="s">
        <v>232</v>
      </c>
      <c r="D78" s="277" t="s">
        <v>233</v>
      </c>
      <c r="E78" s="16" t="s">
        <v>184</v>
      </c>
      <c r="F78" s="278">
        <v>32.134999999999998</v>
      </c>
      <c r="G78" s="37"/>
      <c r="H78" s="43"/>
    </row>
    <row r="79" s="2" customFormat="1">
      <c r="A79" s="37"/>
      <c r="B79" s="43"/>
      <c r="C79" s="277" t="s">
        <v>217</v>
      </c>
      <c r="D79" s="277" t="s">
        <v>218</v>
      </c>
      <c r="E79" s="16" t="s">
        <v>184</v>
      </c>
      <c r="F79" s="278">
        <v>338.16800000000001</v>
      </c>
      <c r="G79" s="37"/>
      <c r="H79" s="43"/>
    </row>
    <row r="80" s="2" customFormat="1" ht="7.44" customHeight="1">
      <c r="A80" s="37"/>
      <c r="B80" s="164"/>
      <c r="C80" s="165"/>
      <c r="D80" s="165"/>
      <c r="E80" s="165"/>
      <c r="F80" s="165"/>
      <c r="G80" s="165"/>
      <c r="H80" s="43"/>
    </row>
    <row r="81" s="2" customFormat="1">
      <c r="A81" s="37"/>
      <c r="B81" s="37"/>
      <c r="C81" s="37"/>
      <c r="D81" s="37"/>
      <c r="E81" s="37"/>
      <c r="F81" s="37"/>
      <c r="G81" s="37"/>
      <c r="H81" s="37"/>
    </row>
  </sheetData>
  <sheetProtection sheet="1" formatColumns="0" formatRows="0" objects="1" scenarios="1" spinCount="100000" saltValue="qHANf379rJd+eFaqKwQuwBTwUbHCmydAEVrY7oosk9kW99Kfm9fhThfl8fzWj+D+qrid7zwTxbTThuE07HLI4g==" hashValue="GrHeA7td4bRgobWu3GiOeq8XADMW1JbEFE6jh1n08SDEDgz2NGD4iHdKJKaSRnUQjU08UQBRNcLBOTgoWxp0kg==" algorithmName="SHA-512" password="CC35"/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Jan Duben</dc:creator>
  <cp:lastModifiedBy>Jan Duben</cp:lastModifiedBy>
  <dcterms:created xsi:type="dcterms:W3CDTF">2021-11-01T06:55:14Z</dcterms:created>
  <dcterms:modified xsi:type="dcterms:W3CDTF">2021-11-01T06:55:17Z</dcterms:modified>
</cp:coreProperties>
</file>