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9"/>
  <workbookPr/>
  <bookViews>
    <workbookView xWindow="0" yWindow="0" windowWidth="28800" windowHeight="12225" firstSheet="2" activeTab="7"/>
  </bookViews>
  <sheets>
    <sheet name="Rekapitulace stavby" sheetId="1" r:id="rId1"/>
    <sheet name="01.1 - IO-01.1 ŽBTH DN-ID..." sheetId="2" r:id="rId2"/>
    <sheet name="01.2 - IO-01.1 ŽBTH DN-ID..." sheetId="3" r:id="rId3"/>
    <sheet name="01.3 - IO-01.1 ŽBTH DN-ID..." sheetId="4" r:id="rId4"/>
    <sheet name="01.4 - IO-01.2 ŽBTH DN-ID..." sheetId="5" r:id="rId5"/>
    <sheet name="02 - IO-02 Rekonstrukce v..." sheetId="6" r:id="rId6"/>
    <sheet name="03 - IO-03 Obnova povrchů" sheetId="7" r:id="rId7"/>
    <sheet name="04 - Vymezené činnosti" sheetId="8" r:id="rId8"/>
    <sheet name="05 - Vedlejší a ostatní n..." sheetId="9" r:id="rId9"/>
    <sheet name="Pokyny pro vyplnění" sheetId="10" r:id="rId10"/>
  </sheets>
  <definedNames>
    <definedName name="_xlnm._FilterDatabase" localSheetId="1" hidden="1">'01.1 - IO-01.1 ŽBTH DN-ID...'!$C$94:$K$410</definedName>
    <definedName name="_xlnm._FilterDatabase" localSheetId="2" hidden="1">'01.2 - IO-01.1 ŽBTH DN-ID...'!$C$92:$K$292</definedName>
    <definedName name="_xlnm._FilterDatabase" localSheetId="3" hidden="1">'01.3 - IO-01.1 ŽBTH DN-ID...'!$C$92:$K$322</definedName>
    <definedName name="_xlnm._FilterDatabase" localSheetId="4" hidden="1">'01.4 - IO-01.2 ŽBTH DN-ID...'!$C$93:$K$338</definedName>
    <definedName name="_xlnm._FilterDatabase" localSheetId="5" hidden="1">'02 - IO-02 Rekonstrukce v...'!$C$87:$K$346</definedName>
    <definedName name="_xlnm._FilterDatabase" localSheetId="6" hidden="1">'03 - IO-03 Obnova povrchů'!$C$84:$K$207</definedName>
    <definedName name="_xlnm._FilterDatabase" localSheetId="7" hidden="1">'04 - Vymezené činnosti'!$C$80:$K$107</definedName>
    <definedName name="_xlnm._FilterDatabase" localSheetId="8" hidden="1">'05 - Vedlejší a ostatní n...'!$C$81:$K$108</definedName>
    <definedName name="_xlnm.Print_Area" localSheetId="1">'01.1 - IO-01.1 ŽBTH DN-ID...'!$C$4:$J$41,'01.1 - IO-01.1 ŽBTH DN-ID...'!$C$47:$J$74,'01.1 - IO-01.1 ŽBTH DN-ID...'!$C$80:$K$410</definedName>
    <definedName name="_xlnm.Print_Area" localSheetId="2">'01.2 - IO-01.1 ŽBTH DN-ID...'!$C$4:$J$41,'01.2 - IO-01.1 ŽBTH DN-ID...'!$C$47:$J$72,'01.2 - IO-01.1 ŽBTH DN-ID...'!$C$78:$K$292</definedName>
    <definedName name="_xlnm.Print_Area" localSheetId="3">'01.3 - IO-01.1 ŽBTH DN-ID...'!$C$4:$J$41,'01.3 - IO-01.1 ŽBTH DN-ID...'!$C$47:$J$72,'01.3 - IO-01.1 ŽBTH DN-ID...'!$C$78:$K$322</definedName>
    <definedName name="_xlnm.Print_Area" localSheetId="4">'01.4 - IO-01.2 ŽBTH DN-ID...'!$C$4:$J$41,'01.4 - IO-01.2 ŽBTH DN-ID...'!$C$47:$J$73,'01.4 - IO-01.2 ŽBTH DN-ID...'!$C$79:$K$338</definedName>
    <definedName name="_xlnm.Print_Area" localSheetId="5">'02 - IO-02 Rekonstrukce v...'!$C$4:$J$39,'02 - IO-02 Rekonstrukce v...'!$C$45:$J$69,'02 - IO-02 Rekonstrukce v...'!$C$75:$K$346</definedName>
    <definedName name="_xlnm.Print_Area" localSheetId="6">'03 - IO-03 Obnova povrchů'!$C$4:$J$39,'03 - IO-03 Obnova povrchů'!$C$45:$J$66,'03 - IO-03 Obnova povrchů'!$C$72:$K$207</definedName>
    <definedName name="_xlnm.Print_Area" localSheetId="7">'04 - Vymezené činnosti'!$C$4:$J$39,'04 - Vymezené činnosti'!$C$45:$J$62,'04 - Vymezené činnosti'!$C$68:$K$107</definedName>
    <definedName name="_xlnm.Print_Area" localSheetId="8">'05 - Vedlejší a ostatní n...'!$C$4:$J$39,'05 - Vedlejší a ostatní n...'!$C$45:$J$63,'05 - Vedlejší a ostatní n...'!$C$69:$K$108</definedName>
    <definedName name="_xlnm.Print_Area" localSheetId="9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stavby'!$C$42:$AQ$64</definedName>
    <definedName name="_xlnm.Print_Titles" localSheetId="0">'Rekapitulace stavby'!$52:$52</definedName>
    <definedName name="_xlnm.Print_Titles" localSheetId="1">'01.1 - IO-01.1 ŽBTH DN-ID...'!$94:$94</definedName>
    <definedName name="_xlnm.Print_Titles" localSheetId="2">'01.2 - IO-01.1 ŽBTH DN-ID...'!$92:$92</definedName>
    <definedName name="_xlnm.Print_Titles" localSheetId="3">'01.3 - IO-01.1 ŽBTH DN-ID...'!$92:$92</definedName>
    <definedName name="_xlnm.Print_Titles" localSheetId="4">'01.4 - IO-01.2 ŽBTH DN-ID...'!$93:$93</definedName>
    <definedName name="_xlnm.Print_Titles" localSheetId="5">'02 - IO-02 Rekonstrukce v...'!$87:$87</definedName>
    <definedName name="_xlnm.Print_Titles" localSheetId="6">'03 - IO-03 Obnova povrchů'!$84:$84</definedName>
    <definedName name="_xlnm.Print_Titles" localSheetId="7">'04 - Vymezené činnosti'!$80:$80</definedName>
    <definedName name="_xlnm.Print_Titles" localSheetId="8">'05 - Vedlejší a ostatní n...'!$81:$81</definedName>
  </definedNames>
  <calcPr calcId="191029"/>
</workbook>
</file>

<file path=xl/sharedStrings.xml><?xml version="1.0" encoding="utf-8"?>
<sst xmlns="http://schemas.openxmlformats.org/spreadsheetml/2006/main" count="15163" uniqueCount="2137">
  <si>
    <t>Export Komplet</t>
  </si>
  <si>
    <t>VZ</t>
  </si>
  <si>
    <t>2.0</t>
  </si>
  <si>
    <t>ZAMOK</t>
  </si>
  <si>
    <t>False</t>
  </si>
  <si>
    <t>{73d9a55e-849c-4057-8dad-9d44d2275145}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</si>
  <si>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</si>
  <si>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</si>
  <si>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</si>
  <si>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</si>
  <si>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</si>
  <si>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</si>
  <si>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</si>
  <si>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10950_4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</si>
  <si>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</si>
  <si>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</si>
  <si>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DC007293_Decin_Tovarní_RKV_R1</t>
  </si>
  <si>
    <t>KSO:</t>
  </si>
  <si>
    <t>827</t>
  </si>
  <si>
    <t>CC-CZ:</t>
  </si>
  <si>
    <t>222</t>
  </si>
  <si>
    <t>Místo:</t>
  </si>
  <si>
    <t>Děčín</t>
  </si>
  <si>
    <t>Datum:</t>
  </si>
  <si>
    <t>21. 10. 2021</t>
  </si>
  <si>
    <t>CZ-CPV:</t>
  </si>
  <si>
    <t>45000000-7</t>
  </si>
  <si>
    <t>CZ-CPA:</t>
  </si>
  <si>
    <t>42.21.12</t>
  </si>
  <si>
    <t>Zadavatel:</t>
  </si>
  <si>
    <t>IČ:</t>
  </si>
  <si>
    <t>49099451</t>
  </si>
  <si>
    <t>Severočeské vodovody a kanalizace a.s.</t>
  </si>
  <si>
    <t>DIČ:</t>
  </si>
  <si>
    <t>CZ49099451</t>
  </si>
  <si>
    <t>Uchazeč:</t>
  </si>
  <si>
    <t>Vyplň údaj</t>
  </si>
  <si>
    <t>Projektant:</t>
  </si>
  <si>
    <t>25117297</t>
  </si>
  <si>
    <t>KO-KA s.r.o.</t>
  </si>
  <si>
    <t>CZ25117297</t>
  </si>
  <si>
    <t>True</t>
  </si>
  <si>
    <t>Zpracovatel:</t>
  </si>
  <si>
    <t>Mgr. Lenka Foffová, KO-KA s.r.o.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</si>
  <si>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</si>
  <si>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</si>
  <si>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</si>
  <si>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</si>
  <si>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</si>
  <si>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</si>
  <si>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</si>
  <si>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</si>
  <si>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</si>
  <si>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</si>
  <si>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</si>
  <si>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</si>
  <si>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</si>
  <si>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</si>
  <si>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</si>
  <si>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</si>
  <si>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</si>
  <si>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</si>
  <si>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</si>
  <si>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</si>
  <si>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</si>
  <si>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</si>
  <si>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</si>
  <si>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</si>
  <si>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</si>
  <si>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</si>
  <si>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</si>
  <si>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</si>
  <si>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</si>
  <si>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</si>
  <si>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</si>
  <si>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</si>
  <si>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</si>
  <si>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</si>
  <si>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</si>
  <si>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/>
  </si>
  <si>
    <t>D</t>
  </si>
  <si>
    <t>0</t>
  </si>
  <si>
    <t>###NOIMPORT###</t>
  </si>
  <si>
    <t>IMPORT</t>
  </si>
  <si>
    <t>{00000000-0000-0000-0000-000000000000}</t>
  </si>
  <si>
    <t>01</t>
  </si>
  <si>
    <t>Rekonstrukce kanalizace</t>
  </si>
  <si>
    <t>ING</t>
  </si>
  <si>
    <t>1</t>
  </si>
  <si>
    <t>{334d8705-602c-4cb3-ae14-245b5d50729c}</t>
  </si>
  <si>
    <t>2</t>
  </si>
  <si>
    <t>/</t>
  </si>
  <si>
    <t>01.1</t>
  </si>
  <si>
    <t>IO-01.1 ŽBTH DN/ID 1000 - spadiště Š5</t>
  </si>
  <si>
    <t>Soupis</t>
  </si>
  <si>
    <t>{1ddf3197-8ffa-4f75-8abd-b2c1c215a5b2}</t>
  </si>
  <si>
    <t>01.2</t>
  </si>
  <si>
    <t>IO-01.1 ŽBTH DN/ID 1000 v šachtorýze</t>
  </si>
  <si>
    <t>{c19616ec-2ef2-48ae-8ca8-f8bd594ed840}</t>
  </si>
  <si>
    <t>01.3</t>
  </si>
  <si>
    <t>IO-01.1 ŽBTH DN/ID 1000 ve standardním výkopu</t>
  </si>
  <si>
    <t>{5dc0a306-f3c8-49b5-a985-cedddb02c81f}</t>
  </si>
  <si>
    <t>01.4</t>
  </si>
  <si>
    <t>IO-01.2 ŽBTH DN/ID 1400</t>
  </si>
  <si>
    <t>{71d9b2be-bad2-4572-aa52-2d1a3e1aec02}</t>
  </si>
  <si>
    <t>02</t>
  </si>
  <si>
    <t>IO-02 Rekonstrukce vodovodu</t>
  </si>
  <si>
    <t>{35566089-9654-48fc-b7fa-7373c48aa06e}</t>
  </si>
  <si>
    <t>03</t>
  </si>
  <si>
    <t>IO-03 Obnova povrchů</t>
  </si>
  <si>
    <t>{d35d5755-df4d-4dff-b18c-14943fcc3ddc}</t>
  </si>
  <si>
    <t>04</t>
  </si>
  <si>
    <t>Vymezené činnosti</t>
  </si>
  <si>
    <t>OST</t>
  </si>
  <si>
    <t>{ee3183e8-6c6a-47c4-bc98-7f5e53fe7955}</t>
  </si>
  <si>
    <t>05</t>
  </si>
  <si>
    <t>Vedlejší a ostatní náklady</t>
  </si>
  <si>
    <t>VON</t>
  </si>
  <si>
    <t>{5a94589c-12ae-4b66-bc26-9d31de8cba6b}</t>
  </si>
  <si>
    <t>KRYCÍ LIST SOUPISU PRACÍ</t>
  </si>
  <si>
    <t>Objekt:</t>
  </si>
  <si>
    <t>01 - Rekonstrukce kanalizace</t>
  </si>
  <si>
    <t>Soupis:</t>
  </si>
  <si>
    <t>01.1 - IO-01.1 ŽBTH DN/ID 1000 - spadiště Š5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</si>
  <si>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</si>
  <si>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</si>
  <si>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</si>
  <si>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</si>
  <si>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</si>
  <si>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</si>
  <si>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</si>
  <si>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</si>
  <si>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</si>
  <si>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</si>
  <si>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</si>
  <si>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8.1 - Obklad stok čedičem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</si>
  <si>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</si>
  <si>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</si>
  <si>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</si>
  <si>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</si>
  <si>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</si>
  <si>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</si>
  <si>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</si>
  <si>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</si>
  <si>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</si>
  <si>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</si>
  <si>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</si>
  <si>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</si>
  <si>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</si>
  <si>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</si>
  <si>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</si>
  <si>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</si>
  <si>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</si>
  <si>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</si>
  <si>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</si>
  <si>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</si>
  <si>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</si>
  <si>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115001103</t>
  </si>
  <si>
    <t>Převedení vody potrubím průměru DN přes 150 do 250</t>
  </si>
  <si>
    <t>m</t>
  </si>
  <si>
    <t>CS ÚRS 2021 02</t>
  </si>
  <si>
    <t>4</t>
  </si>
  <si>
    <t>-637705455</t>
  </si>
  <si>
    <t>Online PSC</t>
  </si>
  <si>
    <t>https://podminky.urs.cz/item/CS_URS_2021_02/115001103</t>
  </si>
  <si>
    <t>VV</t>
  </si>
  <si>
    <t>2*10    "2x DN 200</t>
  </si>
  <si>
    <t>115101201</t>
  </si>
  <si>
    <t>Čerpání vody na dopravní výšku do 10 m s uvažovaným průměrným přítokem do 500 l/min</t>
  </si>
  <si>
    <t>hod</t>
  </si>
  <si>
    <t>1974659751</t>
  </si>
  <si>
    <t>https://podminky.urs.cz/item/CS_URS_2021_02/115101201</t>
  </si>
  <si>
    <t>1*60*6   "max. 2 měsíce, 6 h denně</t>
  </si>
  <si>
    <t>3</t>
  </si>
  <si>
    <t>115101301</t>
  </si>
  <si>
    <t>Pohotovost záložní čerpací soupravy pro dopravní výšku do 10 m s uvažovaným průměrným přítokem do 500 l/min</t>
  </si>
  <si>
    <t>den</t>
  </si>
  <si>
    <t>-1172663755</t>
  </si>
  <si>
    <t>https://podminky.urs.cz/item/CS_URS_2021_02/115101301</t>
  </si>
  <si>
    <t>1*60  "max. 2 měsíce</t>
  </si>
  <si>
    <t>119001401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</si>
  <si>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ocelového nebo litinového, jmenovité světlosti DN do 200 mm</t>
  </si>
  <si>
    <t>-562720074</t>
  </si>
  <si>
    <t>https://podminky.urs.cz/item/CS_URS_2021_02/119001401</t>
  </si>
  <si>
    <t>5</t>
  </si>
  <si>
    <t>119001421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</si>
  <si>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</si>
  <si>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-1652770499</t>
  </si>
  <si>
    <t>https://podminky.urs.cz/item/CS_URS_2021_02/119001421</t>
  </si>
  <si>
    <t>3*1,30</t>
  </si>
  <si>
    <t>6</t>
  </si>
  <si>
    <t>120001101</t>
  </si>
  <si>
    <t>Příplatek k cenám vykopávek za ztížení vykopávky v blízkosti podzemního vedení nebo výbušnin v horninách jakékoliv třídy</t>
  </si>
  <si>
    <t>m3</t>
  </si>
  <si>
    <t>1586568411</t>
  </si>
  <si>
    <t>https://podminky.urs.cz/item/CS_URS_2021_02/120001101</t>
  </si>
  <si>
    <t>(1,71+1,48+67,41)*0,06    "středně zasíťováno</t>
  </si>
  <si>
    <t>7</t>
  </si>
  <si>
    <t>132254201</t>
  </si>
  <si>
    <t>Hloubení zapažených rýh šířky přes 800 do 2 000 mm strojně s urovnáním dna do předepsaného profilu a spádu v hornině třídy těžitelnosti I skupiny 3 do 20 m3</t>
  </si>
  <si>
    <t>624651619</t>
  </si>
  <si>
    <t>https://podminky.urs.cz/item/CS_URS_2021_02/132254201</t>
  </si>
  <si>
    <t>ve vozovce bourána vrstva 0,5 m, pro zásyp uvažována max mocnost vozovky 0,83, viz C4</t>
  </si>
  <si>
    <t>0,4*1,30*(2,9-0,5)         "výkop pro přepojení DN 500 - silnice</t>
  </si>
  <si>
    <t>0,6*1,30*(2,9-0,4)         "výkop pro přepojení DN 500 - chodník</t>
  </si>
  <si>
    <t>-3,14*(0,3)^2*1           "stávající potrubí DN 500</t>
  </si>
  <si>
    <t>Součet</t>
  </si>
  <si>
    <t>8</t>
  </si>
  <si>
    <t>144261112</t>
  </si>
  <si>
    <t>Ražení šachet svislých hloubky do 15 m s vytěžením rubaniny na povrch, s naložením na dopravní prostředky nebo přemístěním do 5 m, všech tvarů průřezů šachet v hornině II. stupně ražnosti suché, o průřezu TV přes 10 do 40 m2</t>
  </si>
  <si>
    <t>1588973558</t>
  </si>
  <si>
    <t>https://podminky.urs.cz/item/CS_URS_2021_02/144261112</t>
  </si>
  <si>
    <t>2,5*4,2*(7,25-0,5)</t>
  </si>
  <si>
    <t>9</t>
  </si>
  <si>
    <t>151101102</t>
  </si>
  <si>
    <t>Zřízení pažení a rozepření stěn rýh pro podzemní vedení příložné pro jakoukoliv mezerovitost, hloubky přes 2 do 4 m</t>
  </si>
  <si>
    <t>m2</t>
  </si>
  <si>
    <t>-1058319490</t>
  </si>
  <si>
    <t>https://podminky.urs.cz/item/CS_URS_2021_02/151101102</t>
  </si>
  <si>
    <t>2*1,3*(2,7+0,2)   "výkop pro přepojení DN 500</t>
  </si>
  <si>
    <t>10</t>
  </si>
  <si>
    <t>151101112</t>
  </si>
  <si>
    <t>Odstranění pažení a rozepření stěn rýh pro podzemní vedení s uložením materiálu na vzdálenost do 3 m od kraje výkopu příložné, hloubky přes 2 do 4 m</t>
  </si>
  <si>
    <t>1579279856</t>
  </si>
  <si>
    <t>https://podminky.urs.cz/item/CS_URS_2021_02/151101112</t>
  </si>
  <si>
    <t>11</t>
  </si>
  <si>
    <t>154065421</t>
  </si>
  <si>
    <t>Pažení výrubu svislé šachty v hornině suché ocelovými pažnicemi hmotnosti od 35 do 55 kg/m2 do 1 roku</t>
  </si>
  <si>
    <t>-496263512</t>
  </si>
  <si>
    <t>https://podminky.urs.cz/item/CS_URS_2021_02/154065421</t>
  </si>
  <si>
    <t>2*(4,2+2,5)*(0,5+0,85)   "hloubka prvních 2 rámů</t>
  </si>
  <si>
    <t>12</t>
  </si>
  <si>
    <t>154065423</t>
  </si>
  <si>
    <t>Pažení výrubu svislé šachty v hornině suché ocelovými pažnicemi hmotnosti od 35 do 55 kg/m2 s ponecháním pažnic ve výrubu</t>
  </si>
  <si>
    <t>1661123061</t>
  </si>
  <si>
    <t>https://podminky.urs.cz/item/CS_URS_2021_02/154065423</t>
  </si>
  <si>
    <t>2*(4,2+2,5)*(7,25-0,50-0,85)   "hloubka bez prvních 2 rámů</t>
  </si>
  <si>
    <t>13</t>
  </si>
  <si>
    <t>154065521</t>
  </si>
  <si>
    <t>Odpažení výrubu šachty pažené v hornině suché ocelovými pažnicemi</t>
  </si>
  <si>
    <t>-802326813</t>
  </si>
  <si>
    <t>https://podminky.urs.cz/item/CS_URS_2021_02/154065521</t>
  </si>
  <si>
    <t>14</t>
  </si>
  <si>
    <t>154067141</t>
  </si>
  <si>
    <t>Typová konstrukce výstroje šachet trvale zabudovaných z úplných ocelových rámů z typových oblouků poddajných úplných a profilové oceli K 11 500.0, včetně spojovacích prvků montáž včetně dodání materiálu, v hornině suché</t>
  </si>
  <si>
    <t>kg</t>
  </si>
  <si>
    <t>1705215250</t>
  </si>
  <si>
    <t>https://podminky.urs.cz/item/CS_URS_2021_02/154067141</t>
  </si>
  <si>
    <t>DEMONTOVAT 2 ÚVODNÍ RÁMY, OSTATNÍ ZABUDOVÁNY TRVALE</t>
  </si>
  <si>
    <t>hmotnost jedné sestavy: 405,21 kg/ks</t>
  </si>
  <si>
    <t>405,21*5   "vodorovné rámy vč. závěsů a spojek</t>
  </si>
  <si>
    <t>542,82  "svislé ztužení</t>
  </si>
  <si>
    <t>154067241</t>
  </si>
  <si>
    <t>Typová konstrukce výstroje šachet dočasně zabudovaných z úplných ocelových rámů z typových oblouků poddajných úplných a profilové oceli K 11 500.0, včetně spojovacích prvků montáž včetně dodání materiálu, v hornině suché</t>
  </si>
  <si>
    <t>-1023825754</t>
  </si>
  <si>
    <t>https://podminky.urs.cz/item/CS_URS_2021_02/154067241</t>
  </si>
  <si>
    <t>405,21*2</t>
  </si>
  <si>
    <t>16</t>
  </si>
  <si>
    <t>154067242</t>
  </si>
  <si>
    <t>Typová konstrukce výstroje šachet dočasně zabudovaných z úplných ocelových rámů z typových oblouků poddajných úplných a profilové oceli K 11 500.0, včetně spojovacích prvků demontáž v hornině suché</t>
  </si>
  <si>
    <t>843094697</t>
  </si>
  <si>
    <t>https://podminky.urs.cz/item/CS_URS_2021_02/154067242</t>
  </si>
  <si>
    <t>17</t>
  </si>
  <si>
    <t>154067341</t>
  </si>
  <si>
    <t>Netypová výstroj šachet z úplných ocelových rámů včetně spojovacích prvků výztuže montáž včetně dodání pomocného materiálu, v hornině suché</t>
  </si>
  <si>
    <t>-1195052772</t>
  </si>
  <si>
    <t>https://podminky.urs.cz/item/CS_URS_2021_02/154067341</t>
  </si>
  <si>
    <t>VIZ VÝKRES ŠACHTY, VÝPIS OCELI</t>
  </si>
  <si>
    <t>411.34   "ohlubeň</t>
  </si>
  <si>
    <t>(2*(4,2+2,5))*9,6       "zábradlí (9,6 kg/m)</t>
  </si>
  <si>
    <t>(7,25+2*1,1)*10,6   "žebřík  (10,6 kg/m)</t>
  </si>
  <si>
    <t>18</t>
  </si>
  <si>
    <t>154067342</t>
  </si>
  <si>
    <t>Netypová výstroj šachet z úplných ocelových rámů včetně spojovacích prvků výztuže demontáž v hornině suché</t>
  </si>
  <si>
    <t>-472366322</t>
  </si>
  <si>
    <t>https://podminky.urs.cz/item/CS_URS_2021_02/154067342</t>
  </si>
  <si>
    <t>19</t>
  </si>
  <si>
    <t>M</t>
  </si>
  <si>
    <t>13010722</t>
  </si>
  <si>
    <t>ocel profilová jakost S235JR (11 375) průřez I (IPN) 200</t>
  </si>
  <si>
    <t>t</t>
  </si>
  <si>
    <t>193091691</t>
  </si>
  <si>
    <t>https://podminky.urs.cz/item/CS_URS_2021_02/13010722</t>
  </si>
  <si>
    <t>411,34*1,05/1000</t>
  </si>
  <si>
    <t>20</t>
  </si>
  <si>
    <t>13010420R</t>
  </si>
  <si>
    <t>žebřík s ochranným košem</t>
  </si>
  <si>
    <t>-684565058</t>
  </si>
  <si>
    <t>13010016R</t>
  </si>
  <si>
    <t xml:space="preserve">zábradlí </t>
  </si>
  <si>
    <t>-61692019</t>
  </si>
  <si>
    <t>22</t>
  </si>
  <si>
    <t>154903111</t>
  </si>
  <si>
    <t>Řezání válcovaných profilů pro úpravu atypické výstroje na skládce</t>
  </si>
  <si>
    <t>kus</t>
  </si>
  <si>
    <t>-933096178</t>
  </si>
  <si>
    <t>https://podminky.urs.cz/item/CS_URS_2021_02/154903111</t>
  </si>
  <si>
    <t>20  "odhad úprav na místě dle potřeby</t>
  </si>
  <si>
    <t>23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</si>
  <si>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</si>
  <si>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</si>
  <si>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-1154813663</t>
  </si>
  <si>
    <t>https://podminky.urs.cz/item/CS_URS_2021_02/162751117</t>
  </si>
  <si>
    <t>2,92+0,5*70,88   "výkop pro přepojení + 50% hloubení šachty</t>
  </si>
  <si>
    <t>24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</si>
  <si>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</si>
  <si>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</si>
  <si>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1540266922</t>
  </si>
  <si>
    <t>https://podminky.urs.cz/item/CS_URS_2021_02/162751119</t>
  </si>
  <si>
    <t>38,36*3   "skládka Hrdý Dobkovice  13 km</t>
  </si>
  <si>
    <t>25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</si>
  <si>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</si>
  <si>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</si>
  <si>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2052077094</t>
  </si>
  <si>
    <t>https://podminky.urs.cz/item/CS_URS_2021_02/162751137</t>
  </si>
  <si>
    <t>0,5*70,88   "50% hloubení šachty</t>
  </si>
  <si>
    <t>26</t>
  </si>
  <si>
    <t>162751139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</si>
  <si>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</si>
  <si>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-1916893141</t>
  </si>
  <si>
    <t>https://podminky.urs.cz/item/CS_URS_2021_02/162751139</t>
  </si>
  <si>
    <t>35,44*3   "skládka Hrdý Dobkovice  13 km</t>
  </si>
  <si>
    <t>27</t>
  </si>
  <si>
    <t>171201211.R</t>
  </si>
  <si>
    <t>Uložení sypaniny poplatek za uložení sypaniny na skládce (skládkovné)</t>
  </si>
  <si>
    <t>-530161123</t>
  </si>
  <si>
    <t>P</t>
  </si>
  <si>
    <t>Poznámka k položce:
Cena místně obvyklá
Skládka Hrdý, Dobkovice</t>
  </si>
  <si>
    <t>(2,92+70,88)*1,8</t>
  </si>
  <si>
    <t>28</t>
  </si>
  <si>
    <t>174101101</t>
  </si>
  <si>
    <t>Zásyp sypaninou z jakékoliv horniny strojně s uložením výkopku ve vrstvách se zhutněním jam, šachet, rýh nebo kolem objektů v těchto vykopávkách</t>
  </si>
  <si>
    <t>-754151406</t>
  </si>
  <si>
    <t>https://podminky.urs.cz/item/CS_URS_2021_02/174101101</t>
  </si>
  <si>
    <t>0,4*1,30*(2,9-0,85-1,17)         "výkop pro přepojení DN 500 - silnice</t>
  </si>
  <si>
    <t>0,6*1,30*(2,9-0,4-1,17)         "výkop pro přepojení DN 500 - chodník</t>
  </si>
  <si>
    <t>29</t>
  </si>
  <si>
    <t>58331200</t>
  </si>
  <si>
    <t>štěrkopísek netříděný zásypový</t>
  </si>
  <si>
    <t>-1310803343</t>
  </si>
  <si>
    <t>https://podminky.urs.cz/item/CS_URS_2021_02/58331200</t>
  </si>
  <si>
    <t>1,50*1,80</t>
  </si>
  <si>
    <t>30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</si>
  <si>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</si>
  <si>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</si>
  <si>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-1046049922</t>
  </si>
  <si>
    <t>https://podminky.urs.cz/item/CS_URS_2021_02/175151101</t>
  </si>
  <si>
    <t>1*1,30*0,97        "výkop pro přepojení DN 500</t>
  </si>
  <si>
    <t>-3,14*(0,4)^2*1        "odečet potrubí DN 500 vč. obetonávky</t>
  </si>
  <si>
    <t>31</t>
  </si>
  <si>
    <t>58337302</t>
  </si>
  <si>
    <t>štěrkopísek frakce 0/16</t>
  </si>
  <si>
    <t>995775282</t>
  </si>
  <si>
    <t>https://podminky.urs.cz/item/CS_URS_2021_02/58337302</t>
  </si>
  <si>
    <t xml:space="preserve">0,76*1,8      "obsyp </t>
  </si>
  <si>
    <t>Zakládání</t>
  </si>
  <si>
    <t>32</t>
  </si>
  <si>
    <t>213141111</t>
  </si>
  <si>
    <t>Zřízení vrstvy z geotextilie filtrační, separační, odvodňovací, ochranné, výztužné nebo protierozní v rovině nebo ve sklonu do 1:5, šířky do 3 m</t>
  </si>
  <si>
    <t>2028445968</t>
  </si>
  <si>
    <t>https://podminky.urs.cz/item/CS_URS_2021_02/213141111</t>
  </si>
  <si>
    <t>1,6*3,135  "plocha desky</t>
  </si>
  <si>
    <t>2*(3,135+1,6)*0,15   "přesah dolů</t>
  </si>
  <si>
    <t>2*3,14*0,6*0,4     "přesah nahoru</t>
  </si>
  <si>
    <t>33</t>
  </si>
  <si>
    <t>69311090</t>
  </si>
  <si>
    <t>geotextilie netkaná separační, ochranná, filtrační, drenážní PES 800g/m2</t>
  </si>
  <si>
    <t>-874618701</t>
  </si>
  <si>
    <t>https://podminky.urs.cz/item/CS_URS_2021_02/69311090</t>
  </si>
  <si>
    <t>7,95*1,1    "rezerva, přesahy</t>
  </si>
  <si>
    <t>34</t>
  </si>
  <si>
    <t>215901101</t>
  </si>
  <si>
    <t>Zhutnění podloží pod násypy z rostlé horniny třídy těžitelnosti I a II, skupiny 1 až 4 z hornin soudružných a nesoudržných</t>
  </si>
  <si>
    <t>-1143556738</t>
  </si>
  <si>
    <t>https://podminky.urs.cz/item/CS_URS_2021_02/215901101</t>
  </si>
  <si>
    <t>1*1,30        "výkop pro přepojení DN 500</t>
  </si>
  <si>
    <t>35</t>
  </si>
  <si>
    <t>216906111</t>
  </si>
  <si>
    <t>Očištění nezapaženého dna šachet jakéhokoli stupně ražnosti</t>
  </si>
  <si>
    <t>1776024011</t>
  </si>
  <si>
    <t>https://podminky.urs.cz/item/CS_URS_2021_02/216906111</t>
  </si>
  <si>
    <t>2,5*4,2</t>
  </si>
  <si>
    <t>36</t>
  </si>
  <si>
    <t>273313911</t>
  </si>
  <si>
    <t>Základy z betonu prostého desky z betonu kamenem neprokládaného tř. C 30/37</t>
  </si>
  <si>
    <t>-2133685810</t>
  </si>
  <si>
    <t>https://podminky.urs.cz/item/CS_URS_2021_02/273313911</t>
  </si>
  <si>
    <t>3,135*1,6*0,3    "deska</t>
  </si>
  <si>
    <t>37</t>
  </si>
  <si>
    <t>273361821</t>
  </si>
  <si>
    <t>Výztuž základů desek z betonářské oceli 10 505 (R) nebo BSt 500</t>
  </si>
  <si>
    <t>803854941</t>
  </si>
  <si>
    <t>https://podminky.urs.cz/item/CS_URS_2021_02/273361821</t>
  </si>
  <si>
    <t>2,5% sítě, 0,5% pruty</t>
  </si>
  <si>
    <t>0,005*1,5*7,85   "dno šachty, síť 8/100</t>
  </si>
  <si>
    <t>38</t>
  </si>
  <si>
    <t>273362021</t>
  </si>
  <si>
    <t>Výztuž základů desek ze svařovaných sítí z drátů typu KARI</t>
  </si>
  <si>
    <t>1762401306</t>
  </si>
  <si>
    <t>https://podminky.urs.cz/item/CS_URS_2021_02/273362021</t>
  </si>
  <si>
    <t>0,025*1,5*7,85   "dno šachty, síť 8/100</t>
  </si>
  <si>
    <t>39</t>
  </si>
  <si>
    <t>711113115</t>
  </si>
  <si>
    <t>Izolace proti zemní vlhkosti natěradly a tmely za studena na ploše vodorovné V těsnicí hmotou dvousložkovou na bázi polymery modifikované živice</t>
  </si>
  <si>
    <t>937096435</t>
  </si>
  <si>
    <t>https://podminky.urs.cz/item/CS_URS_2021_02/711113115</t>
  </si>
  <si>
    <t>Svislé a kompletní konstrukce</t>
  </si>
  <si>
    <t>40</t>
  </si>
  <si>
    <t>359901211</t>
  </si>
  <si>
    <t>Monitoring stok (kamerový systém) jakékoli výšky nová kanalizace</t>
  </si>
  <si>
    <t>1121222913</t>
  </si>
  <si>
    <t>https://podminky.urs.cz/item/CS_URS_2021_02/359901211</t>
  </si>
  <si>
    <t>41</t>
  </si>
  <si>
    <t>379345121</t>
  </si>
  <si>
    <t>Zajištění výrubu svislých šachet stříkaným betonem tř. C 25/30 bez zvláštních nároků na vliv prostředí v hornině suché, v tloušťce do 50 mm, bez výztuže</t>
  </si>
  <si>
    <t>-1367690464</t>
  </si>
  <si>
    <t>https://podminky.urs.cz/item/CS_URS_2021_02/379345121</t>
  </si>
  <si>
    <t>2*(2,5+4,2)*2,4   "spodní 3 postupy</t>
  </si>
  <si>
    <t>42</t>
  </si>
  <si>
    <t>890351851</t>
  </si>
  <si>
    <t>Bourání šachet a jímek strojně velikosti obestavěného prostoru přes 3 do 5 m3 ze železobetonu</t>
  </si>
  <si>
    <t>-528129536</t>
  </si>
  <si>
    <t>https://podminky.urs.cz/item/CS_URS_2021_02/890351851</t>
  </si>
  <si>
    <t xml:space="preserve">((3,14*0,70^2)*(6,65+0,30))    "šachta </t>
  </si>
  <si>
    <t>2,00*2,00*0,15        "deska pod šachtou</t>
  </si>
  <si>
    <t>43</t>
  </si>
  <si>
    <t>899623151R</t>
  </si>
  <si>
    <t>Obetonování okopné hrany</t>
  </si>
  <si>
    <t>-1694639092</t>
  </si>
  <si>
    <t>2*(4,2+2,5)*(0,5*0,2*0,2)</t>
  </si>
  <si>
    <t>Vodorovné konstrukce</t>
  </si>
  <si>
    <t>44</t>
  </si>
  <si>
    <t>451541111</t>
  </si>
  <si>
    <t>Lože pod potrubí, stoky a drobné objekty v otevřeném výkopu ze štěrkodrtě 0-63 mm</t>
  </si>
  <si>
    <t>-294930529</t>
  </si>
  <si>
    <t>https://podminky.urs.cz/item/CS_URS_2021_02/451541111</t>
  </si>
  <si>
    <t>2,5*4,2*0,15   "dno stavební šachty</t>
  </si>
  <si>
    <t>45</t>
  </si>
  <si>
    <t>451573111</t>
  </si>
  <si>
    <t>Lože pod potrubí, stoky a drobné objekty v otevřeném výkopu z písku a štěrkopísku do 63 mm</t>
  </si>
  <si>
    <t>693718232</t>
  </si>
  <si>
    <t>https://podminky.urs.cz/item/CS_URS_2021_02/451573111</t>
  </si>
  <si>
    <t>"lože + klín</t>
  </si>
  <si>
    <t>1*1,30*(0,15+0,17)        "úsek pro přepojení DN 500</t>
  </si>
  <si>
    <t>46</t>
  </si>
  <si>
    <t>452112111</t>
  </si>
  <si>
    <t>Osazení betonových dílců prstenců nebo rámů pod poklopy a mříže, výšky do 100 mm</t>
  </si>
  <si>
    <t>-623114988</t>
  </si>
  <si>
    <t>https://podminky.urs.cz/item/CS_URS_2021_02/452112111</t>
  </si>
  <si>
    <t>3   "uvažován max. počet</t>
  </si>
  <si>
    <t>47</t>
  </si>
  <si>
    <t>59224185</t>
  </si>
  <si>
    <t>prstenec šachtový vyrovnávací betonový 625x120x60mm</t>
  </si>
  <si>
    <t>-452427622</t>
  </si>
  <si>
    <t>https://podminky.urs.cz/item/CS_URS_2021_02/59224185</t>
  </si>
  <si>
    <t>48</t>
  </si>
  <si>
    <t>452311141</t>
  </si>
  <si>
    <t>Podkladní a zajišťovací konstrukce z betonu prostého v otevřeném výkopu desky pod potrubí, stoky a drobné objekty z betonu tř. C 16/20</t>
  </si>
  <si>
    <t>1969546421</t>
  </si>
  <si>
    <t>https://podminky.urs.cz/item/CS_URS_2021_02/452311141</t>
  </si>
  <si>
    <t>Trubní vedení</t>
  </si>
  <si>
    <t>49</t>
  </si>
  <si>
    <t>810471811</t>
  </si>
  <si>
    <t>Bourání stávajícího potrubí z betonu v otevřeném výkopu DN přes 600 do 800</t>
  </si>
  <si>
    <t>640182152</t>
  </si>
  <si>
    <t>https://podminky.urs.cz/item/CS_URS_2021_02/810471811</t>
  </si>
  <si>
    <t>2*0,75    "2x vejce</t>
  </si>
  <si>
    <t>50</t>
  </si>
  <si>
    <t>871445811</t>
  </si>
  <si>
    <t>Bourání stávajícího potrubí z PVC nebo polypropylenu PP v otevřeném výkopu DN přes 500 do 600</t>
  </si>
  <si>
    <t>2023812119</t>
  </si>
  <si>
    <t>https://podminky.urs.cz/item/CS_URS_2021_02/871445811</t>
  </si>
  <si>
    <t>51</t>
  </si>
  <si>
    <t>812442121</t>
  </si>
  <si>
    <t>Montáž potrubí z trub betonových hrdlových v otevřeném výkopu ve sklonu do 20 % s integrovaným pryžovým těsněním DN 600</t>
  </si>
  <si>
    <t>-2131428812</t>
  </si>
  <si>
    <t>https://podminky.urs.cz/item/CS_URS_2021_02/812442121</t>
  </si>
  <si>
    <t>2*0,75   "2x vejce</t>
  </si>
  <si>
    <t>52</t>
  </si>
  <si>
    <t>59223027</t>
  </si>
  <si>
    <t>trouba betonová vejčitá propojovací 50x75cm</t>
  </si>
  <si>
    <t>-1464469824</t>
  </si>
  <si>
    <t>https://podminky.urs.cz/item/CS_URS_2021_02/59223027</t>
  </si>
  <si>
    <t>53</t>
  </si>
  <si>
    <t>831422121</t>
  </si>
  <si>
    <t>Montáž potrubí z trub kameninových hrdlových s integrovaným těsněním v otevřeném výkopu ve sklonu do 20 % DN 500</t>
  </si>
  <si>
    <t>-529056285</t>
  </si>
  <si>
    <t>https://podminky.urs.cz/item/CS_URS_2021_02/831422121</t>
  </si>
  <si>
    <t>1,6-0,6   "bez zkráceného kusu</t>
  </si>
  <si>
    <t>54</t>
  </si>
  <si>
    <t>59710709</t>
  </si>
  <si>
    <t>trouba kameninová glazovaná DN 500 dl 2,50m spojovací systém C Třída 160</t>
  </si>
  <si>
    <t>-772495583</t>
  </si>
  <si>
    <t>https://podminky.urs.cz/item/CS_URS_2021_02/59710709</t>
  </si>
  <si>
    <t>1*1,015</t>
  </si>
  <si>
    <t>1,02*1,015 'Přepočtené koeficientem množství</t>
  </si>
  <si>
    <t>55</t>
  </si>
  <si>
    <t>837422221</t>
  </si>
  <si>
    <t>Montáž kameninových tvarovek na potrubí z trub kameninových v otevřeném výkopu s integrovaným těsněním jednoosých DN 500</t>
  </si>
  <si>
    <t>-457739885</t>
  </si>
  <si>
    <t>https://podminky.urs.cz/item/CS_URS_2021_02/837422221</t>
  </si>
  <si>
    <t>56</t>
  </si>
  <si>
    <t>59710857</t>
  </si>
  <si>
    <t>trouba kameninová glazovaná zkrácená DN 500 dl 60(75)cm třída 160 spojovací systém C</t>
  </si>
  <si>
    <t>1323841368</t>
  </si>
  <si>
    <t>https://podminky.urs.cz/item/CS_URS_2021_02/59710857</t>
  </si>
  <si>
    <t>57</t>
  </si>
  <si>
    <t>831263195</t>
  </si>
  <si>
    <t>Montáž potrubí z trub kameninových hrdlových s integrovaným těsněním Příplatek k cenám za zřízení kanalizační přípojky DN od 100 do 300</t>
  </si>
  <si>
    <t>-235146727</t>
  </si>
  <si>
    <t>https://podminky.urs.cz/item/CS_URS_2021_02/831263195</t>
  </si>
  <si>
    <t>58</t>
  </si>
  <si>
    <t>831352121</t>
  </si>
  <si>
    <t>Montáž potrubí z trub kameninových hrdlových s integrovaným těsněním v otevřeném výkopu ve sklonu do 20 % DN 200</t>
  </si>
  <si>
    <t>-1364970835</t>
  </si>
  <si>
    <t>https://podminky.urs.cz/item/CS_URS_2021_02/831352121</t>
  </si>
  <si>
    <t>59</t>
  </si>
  <si>
    <t>59710633</t>
  </si>
  <si>
    <t>trouba kameninová glazovaná DN 200 dl 1,00m spojovací systém F</t>
  </si>
  <si>
    <t>1687822216</t>
  </si>
  <si>
    <t>https://podminky.urs.cz/item/CS_URS_2021_02/59710633</t>
  </si>
  <si>
    <t>2*1,015</t>
  </si>
  <si>
    <t>60</t>
  </si>
  <si>
    <t>831352193</t>
  </si>
  <si>
    <t>Montáž potrubí z trub kameninových hrdlových s integrovaným těsněním Příplatek k cenám za napojení dvou dříků trub o stejném průměru (max. rozdíl 12 mm) pomocí převlečné manžety (manžeta zahrnuta v ceně) DN 200</t>
  </si>
  <si>
    <t>-1362099697</t>
  </si>
  <si>
    <t>https://podminky.urs.cz/item/CS_URS_2021_02/831352193</t>
  </si>
  <si>
    <t>61</t>
  </si>
  <si>
    <t>837352221</t>
  </si>
  <si>
    <t>Montáž kameninových tvarovek na potrubí z trub kameninových v otevřeném výkopu s integrovaným těsněním jednoosých DN 200</t>
  </si>
  <si>
    <t>-1104146938</t>
  </si>
  <si>
    <t>https://podminky.urs.cz/item/CS_URS_2021_02/837352221</t>
  </si>
  <si>
    <t>62</t>
  </si>
  <si>
    <t>59710986</t>
  </si>
  <si>
    <t>koleno kameninové glazované DN 200 45° spojovací systém F tř. 160</t>
  </si>
  <si>
    <t>-1921579725</t>
  </si>
  <si>
    <t>https://podminky.urs.cz/item/CS_URS_2021_02/59710986</t>
  </si>
  <si>
    <t>63</t>
  </si>
  <si>
    <t>837355121.5</t>
  </si>
  <si>
    <t>Navrtávka a montáž napojovacích elementů C140 DN200</t>
  </si>
  <si>
    <t>544337632</t>
  </si>
  <si>
    <t>64</t>
  </si>
  <si>
    <t>597106330.5</t>
  </si>
  <si>
    <t>Napojovací kameninový element C140 DN200</t>
  </si>
  <si>
    <t>1036895272</t>
  </si>
  <si>
    <t>65</t>
  </si>
  <si>
    <t>894302171</t>
  </si>
  <si>
    <t>Ostatní konstrukce na trubním vedení ze železobetonu stěny šachet tloušťky přes 200 mm z betonu bez zvýšených nároků na prostředí tř. C 30/37</t>
  </si>
  <si>
    <t>-777655224</t>
  </si>
  <si>
    <t>https://podminky.urs.cz/item/CS_URS_2021_02/894302171</t>
  </si>
  <si>
    <t>(3,135*1,6-2,535*1,0)*5,62</t>
  </si>
  <si>
    <t>-3,14*(0,3)^2*0,3     "odečet otvorů - DN 500</t>
  </si>
  <si>
    <t>-3,14*(0,6)^2*0,3     "odečet otvorů - DN 1000</t>
  </si>
  <si>
    <t>-2*3,14*(0,4)^2*0,3     "odečet otvorů - 2x V 500/750 (uvažováno jako DN 600)</t>
  </si>
  <si>
    <t>66</t>
  </si>
  <si>
    <t>894302271</t>
  </si>
  <si>
    <t>Ostatní konstrukce na trubním vedení ze železobetonu strop šachet vodovodních nebo kanalizačních z betonu bez zvýšených nároků na prostředí tř. C 30/37</t>
  </si>
  <si>
    <t>-128743380</t>
  </si>
  <si>
    <t>https://podminky.urs.cz/item/CS_URS_2021_02/894302271</t>
  </si>
  <si>
    <t xml:space="preserve">3,135*1,6*0,3  </t>
  </si>
  <si>
    <t>-(3,14*(0,4^2))*0,3   "otvor</t>
  </si>
  <si>
    <t>67</t>
  </si>
  <si>
    <t>894411311</t>
  </si>
  <si>
    <t>Osazení betonových nebo železobetonových dílců pro šachty skruží rovných</t>
  </si>
  <si>
    <t>1979552418</t>
  </si>
  <si>
    <t>https://podminky.urs.cz/item/CS_URS_2021_02/894411311</t>
  </si>
  <si>
    <t>68</t>
  </si>
  <si>
    <t>21501118</t>
  </si>
  <si>
    <t>skruž betonová DN 800x500 PS, 80x50x12 cm</t>
  </si>
  <si>
    <t>-1213273147</t>
  </si>
  <si>
    <t>69</t>
  </si>
  <si>
    <t>592243480R</t>
  </si>
  <si>
    <t>těsnění elastomerové pro spojení šachetních dílů DN 800</t>
  </si>
  <si>
    <t>-1367795547</t>
  </si>
  <si>
    <t>https://podminky.urs.cz/item/CS_URS_2021_02/592243480R</t>
  </si>
  <si>
    <t>70</t>
  </si>
  <si>
    <t>894414211</t>
  </si>
  <si>
    <t>Osazení betonových nebo železobetonových dílců pro šachty desek zákrytových</t>
  </si>
  <si>
    <t>1901322895</t>
  </si>
  <si>
    <t>https://podminky.urs.cz/item/CS_URS_2021_02/894414211</t>
  </si>
  <si>
    <t>71</t>
  </si>
  <si>
    <t>000.1121601R</t>
  </si>
  <si>
    <t>Deska zákrytová 800/625, v. 200, tl. stěny 220</t>
  </si>
  <si>
    <t>-1684692643</t>
  </si>
  <si>
    <t>72</t>
  </si>
  <si>
    <t>894502201</t>
  </si>
  <si>
    <t>Bednění konstrukcí na trubním vedení stěn šachet pravoúhlých nebo čtyř a vícehranných oboustranné</t>
  </si>
  <si>
    <t>-1549169801</t>
  </si>
  <si>
    <t>https://podminky.urs.cz/item/CS_URS_2021_02/894502201</t>
  </si>
  <si>
    <t>2*(3,135+1,6)*(5,62+0,3)     "vnější stěna</t>
  </si>
  <si>
    <t>2*(2,535+1,0)*5,62     "vnitřní stěna</t>
  </si>
  <si>
    <t>2*3,14*0,3*0,3      "bednění otvorů - DN 500</t>
  </si>
  <si>
    <t>2*3,14*0,6*0,3      "bednění otvorů - DN 1000</t>
  </si>
  <si>
    <t>2*2*3,14*0,4*0,3      "bednění otvorů - 2x V 500/750 (uvažováno jako DN 600)</t>
  </si>
  <si>
    <t>1*4,12     "vnitřní stěna spadiště</t>
  </si>
  <si>
    <t>73</t>
  </si>
  <si>
    <t>894503111</t>
  </si>
  <si>
    <t>Bednění konstrukcí na trubním vedení deskových stropů šachet jakýchkoliv rozměrů</t>
  </si>
  <si>
    <t>2051692781</t>
  </si>
  <si>
    <t>https://podminky.urs.cz/item/CS_URS_2021_02/894503111</t>
  </si>
  <si>
    <t>stropní deska s otvorem 800 mm</t>
  </si>
  <si>
    <t>3,135*1,6   "půdorys</t>
  </si>
  <si>
    <t>2*(3,135+1,6)*0,25   "obvod desky</t>
  </si>
  <si>
    <t>2*3,14*0,4*0,25   "lícní plocha otvoru DN 800</t>
  </si>
  <si>
    <t>74</t>
  </si>
  <si>
    <t>894608112</t>
  </si>
  <si>
    <t>Výztuž šachet z betonářské oceli 10 505 (R) nebo BSt 500</t>
  </si>
  <si>
    <t>-1076550687</t>
  </si>
  <si>
    <t>https://podminky.urs.cz/item/CS_URS_2021_02/894608112</t>
  </si>
  <si>
    <t>0,005*(12,49+1,12)*7,85   "stěny a strop</t>
  </si>
  <si>
    <t>75</t>
  </si>
  <si>
    <t>894608211</t>
  </si>
  <si>
    <t>Výztuž šachet ze svařovaných sítí typu Kari</t>
  </si>
  <si>
    <t>1332546986</t>
  </si>
  <si>
    <t>https://podminky.urs.cz/item/CS_URS_2021_02/894608211</t>
  </si>
  <si>
    <t>0,025*(12,49+1,12)*7,85   "stěny a strop</t>
  </si>
  <si>
    <t>76</t>
  </si>
  <si>
    <t>896221212.R</t>
  </si>
  <si>
    <t>Spadišťové potrubí DN 400 z čedičových trub a oblouků v ocelovém pouzdru a s odlévanou čedičovou nátokovou hlavou</t>
  </si>
  <si>
    <t>2022857033</t>
  </si>
  <si>
    <t>77</t>
  </si>
  <si>
    <t>899102211</t>
  </si>
  <si>
    <t>Demontáž poklopů litinových a ocelových včetně rámů, hmotnosti jednotlivě přes 50 do 100 Kg</t>
  </si>
  <si>
    <t>-264088596</t>
  </si>
  <si>
    <t>https://podminky.urs.cz/item/CS_URS_2021_02/899102211</t>
  </si>
  <si>
    <t>78</t>
  </si>
  <si>
    <t>899104112</t>
  </si>
  <si>
    <t>Osazení poklopů litinových a ocelových včetně rámů pro třídu zatížení D400, E600</t>
  </si>
  <si>
    <t>1981370035</t>
  </si>
  <si>
    <t>https://podminky.urs.cz/item/CS_URS_2021_02/899104112</t>
  </si>
  <si>
    <t>79</t>
  </si>
  <si>
    <t>KSI.KDB82BXXXSCV</t>
  </si>
  <si>
    <t>Kanalizační poklop, rám betonolitinový v.160mm,bez vybrání pro lapač, D 400 s odvětráním SVS</t>
  </si>
  <si>
    <t>238032713</t>
  </si>
  <si>
    <t>80</t>
  </si>
  <si>
    <t>899501221</t>
  </si>
  <si>
    <t>Stupadla do šachet a drobných objektů ocelová s PE povlakem vidlicová pro přímé zabudování do hmoždinek</t>
  </si>
  <si>
    <t>-921157868</t>
  </si>
  <si>
    <t>https://podminky.urs.cz/item/CS_URS_2021_02/899501221</t>
  </si>
  <si>
    <t>81</t>
  </si>
  <si>
    <t>899503111</t>
  </si>
  <si>
    <t>Stupadla do šachet a drobných objektů ocelová s PE povlakem zapouštěcí - kapsová osazovaná při zdění a betonování</t>
  </si>
  <si>
    <t>547567586</t>
  </si>
  <si>
    <t>https://podminky.urs.cz/item/CS_URS_2021_02/899503111</t>
  </si>
  <si>
    <t>82</t>
  </si>
  <si>
    <t>899620000K2</t>
  </si>
  <si>
    <t>Tvarové úpravy dříku stávajícího potrubí BE V 500/750 pro napojení nové stoky</t>
  </si>
  <si>
    <t>-634346185</t>
  </si>
  <si>
    <t>2+1   "stávající stoka</t>
  </si>
  <si>
    <t>83</t>
  </si>
  <si>
    <t>899623151</t>
  </si>
  <si>
    <t>Obetonování potrubí nebo zdiva stok betonem prostým v otevřeném výkopu, beton tř. C 16/20</t>
  </si>
  <si>
    <t>-1843581198</t>
  </si>
  <si>
    <t>https://podminky.urs.cz/item/CS_URS_2021_02/899623151</t>
  </si>
  <si>
    <t>(4,2*2,5-3,135*1,6)*(6,95-0,83)     "meziprostor kanalizační a stavební šachty</t>
  </si>
  <si>
    <t>3,14*(0,5)^2-3,14*(0,3)^2*0,5     "obetonování přítoku DN 500</t>
  </si>
  <si>
    <t>2*3,14*(0,6)^2-3,14*(0,4)^2*0,5     "obetonování přítoku 2x V 500/750  (uvažováno jako DN 600)</t>
  </si>
  <si>
    <t>1,535*1*4,12-3,14*(0,25)^2*4,42   "meziprostor kolem čedič. obtoku (délka obtoku viz dwg)</t>
  </si>
  <si>
    <t>8.1</t>
  </si>
  <si>
    <t>Obklad stok čedičem</t>
  </si>
  <si>
    <t>84</t>
  </si>
  <si>
    <t>715174022.K</t>
  </si>
  <si>
    <t>Provedení tvarově náročných obkladů šachet čedičovými prvky s přespárováním</t>
  </si>
  <si>
    <t>-920491821</t>
  </si>
  <si>
    <t>viz výpočty u jednotlivých materiálů</t>
  </si>
  <si>
    <t>1,34+1,0+15,0</t>
  </si>
  <si>
    <t>85</t>
  </si>
  <si>
    <t>63232130</t>
  </si>
  <si>
    <t>dlaždice z taveného čediče jemný rastr 250x250x30mm</t>
  </si>
  <si>
    <t>-702108786</t>
  </si>
  <si>
    <t>https://podminky.urs.cz/item/CS_URS_2021_02/63232130</t>
  </si>
  <si>
    <t>4*1*4,12   "stěny do výšky horní pochozí plochy</t>
  </si>
  <si>
    <t>2*(2,535+1)*(4,65-4,12)        "stěny nad horní pochozí plochou</t>
  </si>
  <si>
    <t>-2*3,14*(0,3)^2     "odečet otvorů - DN 500</t>
  </si>
  <si>
    <t>-2*3,14*(0,6)^2     "odečet otvorů - DN 1000</t>
  </si>
  <si>
    <t>-2*2*3,14*(0,4)^2     "odečet otvorů - 2x V 500/750 (uvažováno jako DN 600)</t>
  </si>
  <si>
    <t>-2*3,14*(0,25)^2     "odečet otvorů - DN 400</t>
  </si>
  <si>
    <t>15*16   "16 ks/m2</t>
  </si>
  <si>
    <t>86</t>
  </si>
  <si>
    <t>63232130R</t>
  </si>
  <si>
    <t>radiální tvarovky z taveného čediče 30 st, JS 1000 - R 500, dl. 250, tl. 23</t>
  </si>
  <si>
    <t>2008847673</t>
  </si>
  <si>
    <t>2*4</t>
  </si>
  <si>
    <t>87</t>
  </si>
  <si>
    <t>63231058</t>
  </si>
  <si>
    <t>cihla kanalizační z čediče kantovka 240x115x65 R=60°</t>
  </si>
  <si>
    <t>2122359705</t>
  </si>
  <si>
    <t>https://podminky.urs.cz/item/CS_URS_2021_02/63231058</t>
  </si>
  <si>
    <t>1,535*1      "horní pochozí plocha</t>
  </si>
  <si>
    <t>-3,14*(0,25)^2      "odečet potrubí DN 400</t>
  </si>
  <si>
    <t>1,34*36    "36 ks/m2</t>
  </si>
  <si>
    <t>88</t>
  </si>
  <si>
    <t>597140185.8</t>
  </si>
  <si>
    <t>Malta pro lepení čedičových prvků</t>
  </si>
  <si>
    <t>-230250097</t>
  </si>
  <si>
    <t>Poznámka k položce:
viz TZ, tabulka tvarovek</t>
  </si>
  <si>
    <t>SPOTŘEBA 23 kg/m2</t>
  </si>
  <si>
    <t>17,34*23</t>
  </si>
  <si>
    <t>89</t>
  </si>
  <si>
    <t>771569194.R</t>
  </si>
  <si>
    <t xml:space="preserve">Příplatek k montáž čedičových dlaždic za úpravu tvaru </t>
  </si>
  <si>
    <t>-494067922</t>
  </si>
  <si>
    <t>Poznámka k položce:
úprava kolem zaústěných potrubí</t>
  </si>
  <si>
    <t>90</t>
  </si>
  <si>
    <t>771569195.R</t>
  </si>
  <si>
    <t>Příplatek k montáž čedičových dlaždic za spárování</t>
  </si>
  <si>
    <t>-1625086066</t>
  </si>
  <si>
    <t>Ostatní konstrukce a práce, bourání</t>
  </si>
  <si>
    <t>91</t>
  </si>
  <si>
    <t>351471901R</t>
  </si>
  <si>
    <t>Připevnění stávajícího sklolaminátového rukávce ke stoce - objímka z ploché oceli</t>
  </si>
  <si>
    <t>693185617</t>
  </si>
  <si>
    <t>92</t>
  </si>
  <si>
    <t>617633112R</t>
  </si>
  <si>
    <t>Výplň spárovací maltou</t>
  </si>
  <si>
    <t>1198209979</t>
  </si>
  <si>
    <t>2*1,85</t>
  </si>
  <si>
    <t>93</t>
  </si>
  <si>
    <t>953961112</t>
  </si>
  <si>
    <t>Kotvy chemické s vyvrtáním otvoru do betonu, železobetonu nebo tvrdého kamene tmel, velikost M 10, hloubka 90 mm</t>
  </si>
  <si>
    <t>-1909197614</t>
  </si>
  <si>
    <t>https://podminky.urs.cz/item/CS_URS_2021_02/953961112</t>
  </si>
  <si>
    <t>2*5</t>
  </si>
  <si>
    <t>997</t>
  </si>
  <si>
    <t>Přesun sutě</t>
  </si>
  <si>
    <t>94</t>
  </si>
  <si>
    <t>997013501</t>
  </si>
  <si>
    <t>Odvoz suti a vybouraných hmot na skládku nebo meziskládku se složením, na vzdálenost do 1 km</t>
  </si>
  <si>
    <t>288014558</t>
  </si>
  <si>
    <t>https://podminky.urs.cz/item/CS_URS_2021_02/997013501</t>
  </si>
  <si>
    <t>95</t>
  </si>
  <si>
    <t>997013509</t>
  </si>
  <si>
    <t>Odvoz suti a vybouraných hmot na skládku nebo meziskládku se složením, na vzdálenost Příplatek k ceně za každý další i započatý 1 km přes 1 km</t>
  </si>
  <si>
    <t>149802317</t>
  </si>
  <si>
    <t>https://podminky.urs.cz/item/CS_URS_2021_02/997013509</t>
  </si>
  <si>
    <t>(5,88-0,1)*12   "skládka do 13 km</t>
  </si>
  <si>
    <t>0,1*4  "kvošrot do 5 km</t>
  </si>
  <si>
    <t>96</t>
  </si>
  <si>
    <t>997221815.0</t>
  </si>
  <si>
    <t>Poplatek za uložení stavebního odpadu na skládce (skládkovné) betonového</t>
  </si>
  <si>
    <t>-57069094</t>
  </si>
  <si>
    <t>Poznámka k položce:
cena místně obvyklá 
skládka Hrdý Dobkovice</t>
  </si>
  <si>
    <t>5,88-0,1</t>
  </si>
  <si>
    <t>97</t>
  </si>
  <si>
    <t>997221815.1</t>
  </si>
  <si>
    <t>Dobropis - Příjem z prodeje litiny nebo oceli - uchazeč vyplní cenu kladnou</t>
  </si>
  <si>
    <t>1694218457</t>
  </si>
  <si>
    <t>-0,1    "poklopy</t>
  </si>
  <si>
    <t>998</t>
  </si>
  <si>
    <t>Přesun hmot</t>
  </si>
  <si>
    <t>98</t>
  </si>
  <si>
    <t>998274101</t>
  </si>
  <si>
    <t>Přesun hmot pro trubní vedení hloubené z trub betonových nebo železobetonových pro vodovody nebo kanalizace v otevřeném výkopu dopravní vzdálenost do 15 m</t>
  </si>
  <si>
    <t>158788925</t>
  </si>
  <si>
    <t>https://podminky.urs.cz/item/CS_URS_2021_02/998274101</t>
  </si>
  <si>
    <t>01.2 - IO-01.1 ŽBTH DN/ID 1000 v šachtorýze</t>
  </si>
  <si>
    <t>115001104</t>
  </si>
  <si>
    <t>Převedení vody potrubím průměru DN přes 250 do 300</t>
  </si>
  <si>
    <t>1649811657</t>
  </si>
  <si>
    <t>https://podminky.urs.cz/item/CS_URS_2021_02/115001104</t>
  </si>
  <si>
    <t>66,5-20</t>
  </si>
  <si>
    <t>1133822226</t>
  </si>
  <si>
    <t>3*30*12   "max. 3 měsíce, 12 h denně</t>
  </si>
  <si>
    <t>-1055101494</t>
  </si>
  <si>
    <t>3*60  "max. 3 měsíce</t>
  </si>
  <si>
    <t>-431860309</t>
  </si>
  <si>
    <t>1*2,5   "viz D2</t>
  </si>
  <si>
    <t>1125613128</t>
  </si>
  <si>
    <t>4*2,5   "viz D2</t>
  </si>
  <si>
    <t>554384588</t>
  </si>
  <si>
    <t>(482,13+401,86)*0,06    "středně zasíťováno</t>
  </si>
  <si>
    <t>133254104</t>
  </si>
  <si>
    <t>Hloubení zapažených šachet strojně v hornině třídy těžitelnosti I skupiny 3 přes 100 m3</t>
  </si>
  <si>
    <t>-740457897</t>
  </si>
  <si>
    <t>https://podminky.urs.cz/item/CS_URS_2021_02/133254104</t>
  </si>
  <si>
    <t>50 % výkopku I/3 + 50 % výkopku II/4</t>
  </si>
  <si>
    <t>0,5*66,5*2,5*((7,15+5,45)/2-0,5)   "viz D2, D10; průměrná hl. a odpočet vozovky</t>
  </si>
  <si>
    <t>133354104</t>
  </si>
  <si>
    <t>Hloubení zapažených šachet strojně v hornině třídy těžitelnosti II skupiny 4 přes 100 m3</t>
  </si>
  <si>
    <t>-1268923925</t>
  </si>
  <si>
    <t>https://podminky.urs.cz/item/CS_URS_2021_02/133354104</t>
  </si>
  <si>
    <t>-66,5*3,14*0,62^2   "objem stávajícího potrubí V800/1200 = DN1000</t>
  </si>
  <si>
    <t>154065421.K</t>
  </si>
  <si>
    <t>Pažení výrubu svislé šachtorýhy v nesoudržných zeminách, suché, ocelovými pažnicemi hmotnosti od 35 do 55 kg/m2 do 1 roku</t>
  </si>
  <si>
    <t>1245380428</t>
  </si>
  <si>
    <t>(2*(2,5+3,5)*5,45)+18*(3,5+2,5+3,5)*((7,15+5,4)/2)   "1. modul paženy 4 strany, v ostatních 3 strany</t>
  </si>
  <si>
    <t>154065521.K</t>
  </si>
  <si>
    <t>Odpažení výrubu šachtorýhy pažené ocelovými pažnicemi v zeminách nesoudržných, suchých</t>
  </si>
  <si>
    <t>1385277355</t>
  </si>
  <si>
    <t>2032724571</t>
  </si>
  <si>
    <t>SPODNÍ RÁM POD POTRUBÍM</t>
  </si>
  <si>
    <t>19*(3015,52/8)   "viz tab výkres D10</t>
  </si>
  <si>
    <t>-1427068599</t>
  </si>
  <si>
    <t>DEMONTOVAT VŠECHNY RÁMY VYJMA SPODNÍHO</t>
  </si>
  <si>
    <t>19*3483,89-7161,86</t>
  </si>
  <si>
    <t>-324798951</t>
  </si>
  <si>
    <t>-1995962405</t>
  </si>
  <si>
    <t>19*(2*(2,5+3,5))*9,6       "zábradlí (9,6 kg/m)</t>
  </si>
  <si>
    <t>19*(((7,15+5,45)/2)+1,1)*10,6   "žebřík  (10,6 kg/m)</t>
  </si>
  <si>
    <t>-499932541</t>
  </si>
  <si>
    <t>-1103607370</t>
  </si>
  <si>
    <t>Poznámka k položce:
PŘEDPOKLAD REALIZACE - SOUČASNĚ ROZPRACOVANÉ 2 ŠACHTY</t>
  </si>
  <si>
    <t>2*(((7,15+5,45)/2)+1,1)*10,6   "žebřík  (10,6 kg/m) - materiál na 2 žebříky</t>
  </si>
  <si>
    <t>-564495970</t>
  </si>
  <si>
    <t>2*(2*(2,5+3,5))*9,6       "zábradlí (9,6 kg/m) - materiál na 2 zábradlí</t>
  </si>
  <si>
    <t>744573834</t>
  </si>
  <si>
    <t>19*10  "dořezy na staveništi - max. 10 ks/modul</t>
  </si>
  <si>
    <t>162351104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</si>
  <si>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</si>
  <si>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-1866391440</t>
  </si>
  <si>
    <t>https://podminky.urs.cz/item/CS_URS_2021_02/162351104</t>
  </si>
  <si>
    <t>482,13  "výkopek sk. 3 na mezideponii</t>
  </si>
  <si>
    <t>24,94+174,30+576,21     "materiál pro lože, obsyp, zásyp z mezideponie</t>
  </si>
  <si>
    <t>-672209255</t>
  </si>
  <si>
    <t>482,13-0,5*576,21    "nadbytečný výkopek, tj. bez poloviny zásypu</t>
  </si>
  <si>
    <t>-423767270</t>
  </si>
  <si>
    <t>194,03*3   "skládka Hrdý Dobkovice  13 km</t>
  </si>
  <si>
    <t>246696909</t>
  </si>
  <si>
    <t>401,86  "výkopek sk. 4 na skládku</t>
  </si>
  <si>
    <t>500204020</t>
  </si>
  <si>
    <t>401,86*3   "skládka Hrdý Dobkovice  13 km</t>
  </si>
  <si>
    <t>167151111</t>
  </si>
  <si>
    <t>Nakládání, skládání a překládání neulehlého výkopku nebo sypaniny strojně nakládání, množství přes 100 m3, z hornin třídy těžitelnosti I, skupiny 1 až 3</t>
  </si>
  <si>
    <t>-1705805013</t>
  </si>
  <si>
    <t>https://podminky.urs.cz/item/CS_URS_2021_02/167151111</t>
  </si>
  <si>
    <t xml:space="preserve">194,03    "z mezodeponie na skládku </t>
  </si>
  <si>
    <t>576,21+174,30+24,94        "z mezideponie do výkopu (zásyp, obsyp, lože)</t>
  </si>
  <si>
    <t>-469903445</t>
  </si>
  <si>
    <t>(194,03+401,86)*1,80</t>
  </si>
  <si>
    <t>-1572841252</t>
  </si>
  <si>
    <t>50% zásypu původní zeminou tř. I/3 + 50 % nový materiál</t>
  </si>
  <si>
    <t>(66,50-1,30)*2,50*((7,15+5,45)/2-0,835-1,93)  "viz D2, D5</t>
  </si>
  <si>
    <t>-246329289</t>
  </si>
  <si>
    <t>0,5*576,21*1,80</t>
  </si>
  <si>
    <t>175101209.R</t>
  </si>
  <si>
    <t>Přetřídění zpětně využívaného výkopku</t>
  </si>
  <si>
    <t>90492024</t>
  </si>
  <si>
    <t>0,5*576,21    "hornina tř. I/3 do zásypu</t>
  </si>
  <si>
    <t>259427667</t>
  </si>
  <si>
    <t>(66,50-1,3)*2,50*1,78   "viz D2, D5</t>
  </si>
  <si>
    <t>-(66,50-1,3)*0,45   "betonové sedlo</t>
  </si>
  <si>
    <t>-(66,50-1,3)*3,14*0,65^2   "odečet potrubí</t>
  </si>
  <si>
    <t>-46389988</t>
  </si>
  <si>
    <t xml:space="preserve">174,30*1,80      "obsyp </t>
  </si>
  <si>
    <t>1256116246</t>
  </si>
  <si>
    <t>66,50*2,50  "viz D2</t>
  </si>
  <si>
    <t>-1265811520</t>
  </si>
  <si>
    <t>899623151.K</t>
  </si>
  <si>
    <t>1754247255</t>
  </si>
  <si>
    <t>19*(2*(2,50+3,50)*(0,20*0,20/2))</t>
  </si>
  <si>
    <t>-1201189608</t>
  </si>
  <si>
    <t>66,50*2,50*0,15   "viz D2, D5</t>
  </si>
  <si>
    <t>1257525392</t>
  </si>
  <si>
    <t xml:space="preserve">Poznámka k položce:
vč. spádových prstenců - odpovídající prvky dle skutečného spádu komunikace určí stavba </t>
  </si>
  <si>
    <t>1+1</t>
  </si>
  <si>
    <t>59224012</t>
  </si>
  <si>
    <t>prstenec šachtový vyrovnávací betonový 625x100x80mm</t>
  </si>
  <si>
    <t>-1425503962</t>
  </si>
  <si>
    <t>https://podminky.urs.cz/item/CS_URS_2021_02/59224012</t>
  </si>
  <si>
    <t>59224013</t>
  </si>
  <si>
    <t>prstenec šachtový vyrovnávací betonový 625x100x100mm</t>
  </si>
  <si>
    <t>1100046999</t>
  </si>
  <si>
    <t>https://podminky.urs.cz/item/CS_URS_2021_02/59224013</t>
  </si>
  <si>
    <t>452311131</t>
  </si>
  <si>
    <t>Podkladní a zajišťovací konstrukce z betonu prostého v otevřeném výkopu desky pod potrubí, stoky a drobné objekty z betonu tř. C 12/15</t>
  </si>
  <si>
    <t>940046030</t>
  </si>
  <si>
    <t>https://podminky.urs.cz/item/CS_URS_2021_02/452311131</t>
  </si>
  <si>
    <t>2,50*1,65*0,15    "základ šachty</t>
  </si>
  <si>
    <t>452312131</t>
  </si>
  <si>
    <t>Podkladní a zajišťovací konstrukce z betonu prostého v otevřeném výkopu sedlové lože pod potrubí z betonu tř. C 12/15</t>
  </si>
  <si>
    <t>-1055526458</t>
  </si>
  <si>
    <t>https://podminky.urs.cz/item/CS_URS_2021_02/452312131</t>
  </si>
  <si>
    <t>(66,50-1,65)*0,45   "odpočet kce šachty, viz D2, D5</t>
  </si>
  <si>
    <t>452351101</t>
  </si>
  <si>
    <t>Bednění podkladních a zajišťovacích konstrukcí v otevřeném výkopu desek nebo sedlových loží pod potrubí, stoky a drobné objekty</t>
  </si>
  <si>
    <t>-2027543590</t>
  </si>
  <si>
    <t>https://podminky.urs.cz/item/CS_URS_2021_02/452351101</t>
  </si>
  <si>
    <t>2*(66,50-1,65)*0,50</t>
  </si>
  <si>
    <t>810491811</t>
  </si>
  <si>
    <t>Bourání stávajícího potrubí z betonu v otevřeném výkopu DN přes 800 do 1000</t>
  </si>
  <si>
    <t>738309870</t>
  </si>
  <si>
    <t>https://podminky.urs.cz/item/CS_URS_2021_02/810491811</t>
  </si>
  <si>
    <t>66,50   "V800/1200 = DN 1000</t>
  </si>
  <si>
    <t>822492111</t>
  </si>
  <si>
    <t>Montáž potrubí z trub železobetonových hrdlových v otevřeném výkopu ve sklonu do 20 % s integrovaným pryžovým těsněním DN 1000</t>
  </si>
  <si>
    <t>1636892952</t>
  </si>
  <si>
    <t>https://podminky.urs.cz/item/CS_URS_2021_02/822492111</t>
  </si>
  <si>
    <t>Poznámka k položce:
zahrnuje i zkrácené 2 m kusy</t>
  </si>
  <si>
    <t>66,5-1,5     "bez šachet</t>
  </si>
  <si>
    <t>1022502.R</t>
  </si>
  <si>
    <t>trouba ŽB hrdlová DN 1000, čedičová výstelka 180°</t>
  </si>
  <si>
    <t>-765820830</t>
  </si>
  <si>
    <t>Poznámka k položce:
zahrnuje i zkrácené 2 m kusy, cena dle výrobce je stejná</t>
  </si>
  <si>
    <t>65,00*1,01</t>
  </si>
  <si>
    <t>1085609283</t>
  </si>
  <si>
    <t>3   "viz D2 KP-6 až 8</t>
  </si>
  <si>
    <t>1372183994</t>
  </si>
  <si>
    <t>3   "viz D2, přepojení přípojek KP6 až 8</t>
  </si>
  <si>
    <t>1518117846</t>
  </si>
  <si>
    <t>3*1,015</t>
  </si>
  <si>
    <t>107595032</t>
  </si>
  <si>
    <t>-729613478</t>
  </si>
  <si>
    <t>462070847</t>
  </si>
  <si>
    <t>552214045</t>
  </si>
  <si>
    <t>-695930049</t>
  </si>
  <si>
    <t>892492121</t>
  </si>
  <si>
    <t>Tlakové zkoušky vzduchem těsnícími vaky ucpávkovými DN 1000</t>
  </si>
  <si>
    <t>úsek</t>
  </si>
  <si>
    <t>-461179465</t>
  </si>
  <si>
    <t>https://podminky.urs.cz/item/CS_URS_2021_02/892492121</t>
  </si>
  <si>
    <t>-310189447</t>
  </si>
  <si>
    <t>3+1</t>
  </si>
  <si>
    <t>59224070</t>
  </si>
  <si>
    <t>skruž betonová DN 1000x1000 PS, 100x100x12cm</t>
  </si>
  <si>
    <t>-1584977052</t>
  </si>
  <si>
    <t>https://podminky.urs.cz/item/CS_URS_2021_02/59224070</t>
  </si>
  <si>
    <t>59224066</t>
  </si>
  <si>
    <t>skruž betonová DN 1000x250 PS, 100x25x12cm</t>
  </si>
  <si>
    <t>1194683975</t>
  </si>
  <si>
    <t>https://podminky.urs.cz/item/CS_URS_2021_02/59224066</t>
  </si>
  <si>
    <t>894412411</t>
  </si>
  <si>
    <t>Osazení betonových nebo železobetonových dílců pro šachty skruží přechodových</t>
  </si>
  <si>
    <t>-1272738212</t>
  </si>
  <si>
    <t>https://podminky.urs.cz/item/CS_URS_2021_02/894412411</t>
  </si>
  <si>
    <t>59224312</t>
  </si>
  <si>
    <t>kónus šachetní betonový kapsové plastové stupadlo 100x62,5x58cm</t>
  </si>
  <si>
    <t>90810791</t>
  </si>
  <si>
    <t>https://podminky.urs.cz/item/CS_URS_2021_02/59224312</t>
  </si>
  <si>
    <t>-729777379</t>
  </si>
  <si>
    <t>1121651R</t>
  </si>
  <si>
    <t>Deska přechodová TZK-Q 1650/270 - 1000</t>
  </si>
  <si>
    <t>-1364795236</t>
  </si>
  <si>
    <t>894414111</t>
  </si>
  <si>
    <t>Osazení betonových nebo železobetonových dílců pro šachty skruží základových (dno)</t>
  </si>
  <si>
    <t>279826317</t>
  </si>
  <si>
    <t>https://podminky.urs.cz/item/CS_URS_2021_02/894414111</t>
  </si>
  <si>
    <t>592243390.1</t>
  </si>
  <si>
    <t>dno betonové šachty kanalizační  TBZ-Q 1000 - 1650 s čedičovým obkladem</t>
  </si>
  <si>
    <t>-1987720983</t>
  </si>
  <si>
    <t>Poznámka k položce:
s čedičovým obkladem kynety a bermy již od výrobce</t>
  </si>
  <si>
    <t>592243480</t>
  </si>
  <si>
    <t>těsnění elastomerové pro spojení šachetních dílů DN 1000</t>
  </si>
  <si>
    <t>-1498703121</t>
  </si>
  <si>
    <t>https://podminky.urs.cz/item/CS_URS_2021_02/592243480</t>
  </si>
  <si>
    <t>592243480.1</t>
  </si>
  <si>
    <t>těsnění elastomerové pro spojení šachetních dílů DN 1650</t>
  </si>
  <si>
    <t>-962502687</t>
  </si>
  <si>
    <t>1704946787</t>
  </si>
  <si>
    <t>KSI.KDB81BXXXSCV</t>
  </si>
  <si>
    <t>Kanalizační poklop, rám betonolitinový v.160mm,bez vybrání pro lapač, D 400 bez odvětrání SVS</t>
  </si>
  <si>
    <t>247614336</t>
  </si>
  <si>
    <t>2011592290</t>
  </si>
  <si>
    <t>-1152217733</t>
  </si>
  <si>
    <t>86,45*12   "skládka do 13 km</t>
  </si>
  <si>
    <t>997221815.R</t>
  </si>
  <si>
    <t>-1375267715</t>
  </si>
  <si>
    <t>-1944353559</t>
  </si>
  <si>
    <t>01.3 - IO-01.1 ŽBTH DN/ID 1000 ve standardním výkopu</t>
  </si>
  <si>
    <t>-231203959</t>
  </si>
  <si>
    <t xml:space="preserve">2*54-20,00   </t>
  </si>
  <si>
    <t>-1405193912</t>
  </si>
  <si>
    <t>1*90*6   "max. 3 měsíců, 6 h denně</t>
  </si>
  <si>
    <t>-2105470475</t>
  </si>
  <si>
    <t>1*90  "max. 3 měsíců</t>
  </si>
  <si>
    <t>-1402708451</t>
  </si>
  <si>
    <t>4*2,3</t>
  </si>
  <si>
    <t>1863753825</t>
  </si>
  <si>
    <t>-423033838</t>
  </si>
  <si>
    <t>(261,32+203,22)*0,06    "středně zasíťovaná lokalita</t>
  </si>
  <si>
    <t>132254204</t>
  </si>
  <si>
    <t>Hloubení zapažených rýh šířky přes 800 do 2 000 mm strojně s urovnáním dna do předepsaného profilu a spádu v hornině třídy těžitelnosti I skupiny 3 přes 100 do 500 m3</t>
  </si>
  <si>
    <t>64569933</t>
  </si>
  <si>
    <t>https://podminky.urs.cz/item/CS_URS_2021_02/132254204</t>
  </si>
  <si>
    <t>2,50*2,50*(4,62-0,5)     "Š2</t>
  </si>
  <si>
    <t>2,50*2,50*(5,16-0,5)     "Š3</t>
  </si>
  <si>
    <t>(23,62-1,75-1,25)*2,30*((3,98+4,62)/2-0,5)      "úsek Š1-Š2</t>
  </si>
  <si>
    <t>(22,71-2,5)*2,30*((4,62+5,16)/2-0,5)     "úsek Š2-Š3</t>
  </si>
  <si>
    <t xml:space="preserve">(9,71-1,25)*2,30*((5,16+5,44)/2-0,5)     "úsek Š3 - změna pažení </t>
  </si>
  <si>
    <t>-3,14*(0,6)^2*(4,62+5,16-2*0,5)    "odečet stávající šachty</t>
  </si>
  <si>
    <t>0,5*522,64  "50% v hornině 3, 50% v hornině 4</t>
  </si>
  <si>
    <t>132354204</t>
  </si>
  <si>
    <t>Hloubení zapažených rýh šířky přes 800 do 2 000 mm strojně s urovnáním dna do předepsaného profilu a spádu v hornině třídy těžitelnosti II skupiny 4 přes 100 do 500 m3</t>
  </si>
  <si>
    <t>1071682020</t>
  </si>
  <si>
    <t>https://podminky.urs.cz/item/CS_URS_2021_02/132354204</t>
  </si>
  <si>
    <t>261,32  "viz hornina 3</t>
  </si>
  <si>
    <t>-3,14*(0,6)^2*(54-2*1,3)  "bouraná BE V800/1200 (uvažováno jako DN 1000)</t>
  </si>
  <si>
    <t>151811143</t>
  </si>
  <si>
    <t>Zřízení pažicích boxů pro pažení a rozepření stěn rýh podzemního vedení hloubka výkopu přes 4 do 6 m, šířka přes 2,5 do 5 m</t>
  </si>
  <si>
    <t>877758185</t>
  </si>
  <si>
    <t>https://podminky.urs.cz/item/CS_URS_2021_02/151811143</t>
  </si>
  <si>
    <t>2*2,5*(4,12+0,50)     "Š2</t>
  </si>
  <si>
    <t>2*2,5*(4,66+0,50)     "Š3</t>
  </si>
  <si>
    <t>2*(23,62-1,75-1,25)*((3,98+4,62)/2)      "úsek Š1-Š2</t>
  </si>
  <si>
    <t>2*(22,71-2,5)*((4,62+5,16)/2)     "úsek Š2-Š3</t>
  </si>
  <si>
    <t xml:space="preserve">2*(9,71-1,25)*2,3*((5,16+5,44)/2)     "úsek Š3 - změna pažení </t>
  </si>
  <si>
    <t>151811243</t>
  </si>
  <si>
    <t>Odstranění pažicích boxů pro pažení a rozepření stěn rýh podzemního vedení hloubka výkopu přes 4 do 6 m, šířka přes 2,5 do 5 m</t>
  </si>
  <si>
    <t>-1929589269</t>
  </si>
  <si>
    <t>https://podminky.urs.cz/item/CS_URS_2021_02/151811243</t>
  </si>
  <si>
    <t>-828545142</t>
  </si>
  <si>
    <t>261,32    "celý výkopek sk. 3 na mezideponii</t>
  </si>
  <si>
    <t>10,3+125,79+248,10   "veškerý materiál pro lože, obsyp a zásyp z mezideponie</t>
  </si>
  <si>
    <t>-1872236997</t>
  </si>
  <si>
    <t>261,32-0,5*248,10   "nevyužitý výkopek sk. 3 na skládku</t>
  </si>
  <si>
    <t>739174702</t>
  </si>
  <si>
    <t>137,27*3     "skládka Dobkovice 13 km</t>
  </si>
  <si>
    <t>984215049</t>
  </si>
  <si>
    <t>203,22  "nevyužitý výkopek sk. 4  na skládku</t>
  </si>
  <si>
    <t>1739863844</t>
  </si>
  <si>
    <t>203,22*3     "skládka Dobkovice 13 km</t>
  </si>
  <si>
    <t>956676677</t>
  </si>
  <si>
    <t>137,27   "sk. 3 z mezideponie na skládku</t>
  </si>
  <si>
    <t>10,3+125,79+248,10      "vše z mezideponie do výkopu</t>
  </si>
  <si>
    <t>-1523882993</t>
  </si>
  <si>
    <t>Poznámka k položce:
Cena místně obvyklá
Nový Bor, Arnulovice</t>
  </si>
  <si>
    <t>(137,27+203,22)*1,80</t>
  </si>
  <si>
    <t>1202584171</t>
  </si>
  <si>
    <t>2,50*2,50*(4,62-0,83-1,93)     "Š2</t>
  </si>
  <si>
    <t>2,50*2,50*(5,16-0,83-1,93)     "Š3</t>
  </si>
  <si>
    <t>(23,62-1,75-1,25)*2,30*((3,98+4,62)/2-0,83-1,93)      "úsek Š1-Š2</t>
  </si>
  <si>
    <t>(22,71-2,5)*2,30*((4,62+5,16)/2-0,83-1,93)     "úsek Š2-Š3</t>
  </si>
  <si>
    <t xml:space="preserve">(9,71-1,25)*2,30*((5,16+5,44)/2-0,83-1,93)     "úsek Š3 - změna pažení </t>
  </si>
  <si>
    <t>454760821</t>
  </si>
  <si>
    <t>(0,5*248,10)*1,80</t>
  </si>
  <si>
    <t>542583655</t>
  </si>
  <si>
    <t>0,5*248,10</t>
  </si>
  <si>
    <t>1843435353</t>
  </si>
  <si>
    <t>2*(2,45*1,63)     "Š2+Š3, plocha x výška dle CAD</t>
  </si>
  <si>
    <t>(23,62-1,75-1,25)*2,39     "úsek Š1-Š2, délka x plocha dle CAD</t>
  </si>
  <si>
    <t>(22,71-2,5)*2,39     "úsek Š2-Š3, délka x plocha dle CAD</t>
  </si>
  <si>
    <t>(9,71-1,25)*2,39     "úsek Š3 - změna pažení, délka x plocha dle CAD</t>
  </si>
  <si>
    <t>456500124</t>
  </si>
  <si>
    <t xml:space="preserve">125,79*1,8      "obsyp </t>
  </si>
  <si>
    <t>163372045</t>
  </si>
  <si>
    <t>3*2,5*2,5     "Š2-3-4</t>
  </si>
  <si>
    <t>(23,62-1,75-1,25)*2,3      "úsek Š1-Š2</t>
  </si>
  <si>
    <t>(22,71-2,5)*2,3   "úsek Š2-Š3</t>
  </si>
  <si>
    <t>(9,71-1,25)*2,3     "úsek Š3 - změna pažení</t>
  </si>
  <si>
    <t>-240016574</t>
  </si>
  <si>
    <t>23,62+22,71+9,71</t>
  </si>
  <si>
    <t>810521811</t>
  </si>
  <si>
    <t>Bourání stávajícího potrubí z betonu v otevřeném výkopu DN přes 1000 do 1200</t>
  </si>
  <si>
    <t>-197469991</t>
  </si>
  <si>
    <t>https://podminky.urs.cz/item/CS_URS_2021_02/810521811</t>
  </si>
  <si>
    <t>56,04-2*1,3</t>
  </si>
  <si>
    <t>787595240</t>
  </si>
  <si>
    <t xml:space="preserve">((3,14*0,70^2)*(4,12+4,66+2*0,30))    "šachta </t>
  </si>
  <si>
    <t>2*2,00*2,00*0,15        "deska pod šachtou</t>
  </si>
  <si>
    <t>-575208797</t>
  </si>
  <si>
    <t>2,5*2,5*0,1     "Š2</t>
  </si>
  <si>
    <t>2,5*2,5*0,1     "Š3</t>
  </si>
  <si>
    <t>(23,62-1,75-1,25)*0,15      "úsek Š1-Š2</t>
  </si>
  <si>
    <t>(22,71-2,5)*0,15   "úsek Š2-Š3</t>
  </si>
  <si>
    <t>(9,71-1,25)*2,3*0,15     "úsek Š3 - změna pažení</t>
  </si>
  <si>
    <t>1180273068</t>
  </si>
  <si>
    <t>59224010</t>
  </si>
  <si>
    <t>prstenec šachtový vyrovnávací betonový 625x100x40mm</t>
  </si>
  <si>
    <t>510645585</t>
  </si>
  <si>
    <t>https://podminky.urs.cz/item/CS_URS_2021_02/59224010</t>
  </si>
  <si>
    <t>59224011</t>
  </si>
  <si>
    <t>prstenec šachtový vyrovnávací betonový 625x100x60mm</t>
  </si>
  <si>
    <t>1001773288</t>
  </si>
  <si>
    <t>https://podminky.urs.cz/item/CS_URS_2021_02/59224011</t>
  </si>
  <si>
    <t>495758066</t>
  </si>
  <si>
    <t xml:space="preserve">2*2,5*2,5*0,15    </t>
  </si>
  <si>
    <t>-409414604</t>
  </si>
  <si>
    <t>(23,62-1,75-1,25)*0,44      "úsek Š1-Š2, plocha sedla dle CAD</t>
  </si>
  <si>
    <t>(22,71-2,5)*0,44   "úsek Š2-Š3, plocha sedla dle CAD</t>
  </si>
  <si>
    <t>(9,71-1,25)*2,3*0,44     "úsek Š3 - změna pažení, plocha sedla dle CAD</t>
  </si>
  <si>
    <t>-723177910</t>
  </si>
  <si>
    <t>2*(23,62-1,75-1,25)*0,5     "úsek Š1-Š2, plocha sedla dle CAD</t>
  </si>
  <si>
    <t>2*(22,71-2,5)*0,5  "úsek Š2-Š3, plocha sedla dle CAD</t>
  </si>
  <si>
    <t>2*(9,71-1,25)*2,3*0,5     "úsek Š3 - změna pažení, plocha sedla dle CAD</t>
  </si>
  <si>
    <t>1362027098</t>
  </si>
  <si>
    <t>(23,62+22,71+9,71)-(1,75-2*1,7)</t>
  </si>
  <si>
    <t>-1519867885</t>
  </si>
  <si>
    <t>(57,69-2*2,00)*1,01   "2x dříkový kus</t>
  </si>
  <si>
    <t>1022502.R2</t>
  </si>
  <si>
    <t>trouba ŽB propojovací DN 1000, čedičová výstelka 180°</t>
  </si>
  <si>
    <t>455439969</t>
  </si>
  <si>
    <t>-153412433</t>
  </si>
  <si>
    <t>4   "KP-2 až KP-5</t>
  </si>
  <si>
    <t>1176914346</t>
  </si>
  <si>
    <t>4 "přepojení přípojek</t>
  </si>
  <si>
    <t>2133043412</t>
  </si>
  <si>
    <t>4*1,015</t>
  </si>
  <si>
    <t>-2126289318</t>
  </si>
  <si>
    <t>1930119839</t>
  </si>
  <si>
    <t>-966966718</t>
  </si>
  <si>
    <t>-65171723</t>
  </si>
  <si>
    <t>1858835923</t>
  </si>
  <si>
    <t>877375211</t>
  </si>
  <si>
    <t>Montáž tvarovek na kanalizačním potrubí z trub z plastu z tvrdého PVC nebo z polypropylenu v otevřeném výkopu jednoosých DN 315</t>
  </si>
  <si>
    <t>681914265</t>
  </si>
  <si>
    <t>https://podminky.urs.cz/item/CS_URS_2021_02/877375211</t>
  </si>
  <si>
    <t>1      "řad do Š2</t>
  </si>
  <si>
    <t>28612015</t>
  </si>
  <si>
    <t>trubka kanalizační PVC plnostěnná třívrstvá DN 315x1000mm SN12</t>
  </si>
  <si>
    <t>-982825898</t>
  </si>
  <si>
    <t>https://podminky.urs.cz/item/CS_URS_2021_02/28612015</t>
  </si>
  <si>
    <t>108715977</t>
  </si>
  <si>
    <t>-1872884379</t>
  </si>
  <si>
    <t>3+4</t>
  </si>
  <si>
    <t>1908821441</t>
  </si>
  <si>
    <t>1+2</t>
  </si>
  <si>
    <t>-1873871071</t>
  </si>
  <si>
    <t>-190623935</t>
  </si>
  <si>
    <t>-623920697</t>
  </si>
  <si>
    <t>1861046639</t>
  </si>
  <si>
    <t>-1647968733</t>
  </si>
  <si>
    <t>452717972</t>
  </si>
  <si>
    <t>1082212391</t>
  </si>
  <si>
    <t>531234120</t>
  </si>
  <si>
    <t>5+4</t>
  </si>
  <si>
    <t>-1352213009</t>
  </si>
  <si>
    <t>-1444656471</t>
  </si>
  <si>
    <t>Poznámka k položce:
vč. betonových</t>
  </si>
  <si>
    <t>-463733279</t>
  </si>
  <si>
    <t>Kanalizační Poklop, rám betonolitinový v.160mm,bez vybrání pro lapač, D 400 bez odvětrání SVS</t>
  </si>
  <si>
    <t>-437623089</t>
  </si>
  <si>
    <t>899620141R</t>
  </si>
  <si>
    <t>Obetonování potrubí betonem prostým v otevřeném výkopu, beton tř. C 20/25</t>
  </si>
  <si>
    <t>691126464</t>
  </si>
  <si>
    <t>2*3,14*(0,35-0,15)^2*0,5     "2x přípojka</t>
  </si>
  <si>
    <t>3,14*(0,35-0,15)^2*0,5   "napojení Š2</t>
  </si>
  <si>
    <t>997013511</t>
  </si>
  <si>
    <t>Odvoz suti a vybouraných hmot z meziskládky na skládku s naložením a se složením, na vzdálenost do 1 km</t>
  </si>
  <si>
    <t>-1786789253</t>
  </si>
  <si>
    <t>https://podminky.urs.cz/item/CS_URS_2021_02/997013511</t>
  </si>
  <si>
    <t>1586691882</t>
  </si>
  <si>
    <t>(96,67-0,2)*12   "skládka Dobkovice 13 km</t>
  </si>
  <si>
    <t>0,2*4     "kovošrot 5 km</t>
  </si>
  <si>
    <t>997013801.R</t>
  </si>
  <si>
    <t>Poplatek za uložení stavebního odpadu na skládce (skládkovné) z prostého betonu zatříděného do Katalogu odpadů pod kódem 170 101</t>
  </si>
  <si>
    <t>210631521</t>
  </si>
  <si>
    <t>96,67-0,2  "celek bez kovového materiálu</t>
  </si>
  <si>
    <t>-698401278</t>
  </si>
  <si>
    <t>1248746681</t>
  </si>
  <si>
    <t>01.4 - IO-01.2 ŽBTH DN/ID 1400</t>
  </si>
  <si>
    <t>-854063610</t>
  </si>
  <si>
    <t>2*7,3  "předpokládá se využití 2 potrubí DN 200</t>
  </si>
  <si>
    <t>-1980521590</t>
  </si>
  <si>
    <t>1*30*6   "1 měsíc, 6 h denně</t>
  </si>
  <si>
    <t>915933337</t>
  </si>
  <si>
    <t>1*30</t>
  </si>
  <si>
    <t>-1290302514</t>
  </si>
  <si>
    <t xml:space="preserve">7   "souběh s plynovodem </t>
  </si>
  <si>
    <t>-836780500</t>
  </si>
  <si>
    <t>2*2,6</t>
  </si>
  <si>
    <t>369440867</t>
  </si>
  <si>
    <t>0,06*(41,38+30,80)   "středně zasíťovaná lokalita</t>
  </si>
  <si>
    <t>132254205</t>
  </si>
  <si>
    <t>Hloubení zapažených rýh šířky přes 800 do 2 000 mm strojně s urovnáním dna do předepsaného profilu a spádu v hornině třídy těžitelnosti I skupiny 3 přes 500 do 1 000 m3</t>
  </si>
  <si>
    <t>-1666979440</t>
  </si>
  <si>
    <t>https://podminky.urs.cz/item/CS_URS_2021_02/132254205</t>
  </si>
  <si>
    <t>10,0*(3,51+0,70-0,5)   "Š1  (plocha výkopu - 10,0 m2 viz dwg)</t>
  </si>
  <si>
    <t>(7,32-1,75)*2,7*(((3,05+3,45)/2)+0,5-0,5)    "úsek Š1 - konec</t>
  </si>
  <si>
    <t>-3,14*(0,60)^2*(3,05+0,3-0,5)    "odečet stávající šachty</t>
  </si>
  <si>
    <t>0,5*82,76   "50% v hornině 3, 50% v hornině 4</t>
  </si>
  <si>
    <t>132354205</t>
  </si>
  <si>
    <t>Hloubení zapažených rýh šířky přes 800 do 2 000 mm strojně s urovnáním dna do předepsaného profilu a spádu v hornině třídy těžitelnosti II skupiny 4 přes 500 do 1 000 m3</t>
  </si>
  <si>
    <t>576119539</t>
  </si>
  <si>
    <t>https://podminky.urs.cz/item/CS_URS_2021_02/132354205</t>
  </si>
  <si>
    <t>41,38  "viz hornina 3</t>
  </si>
  <si>
    <t>-(8,79-0,5*1,30)*1,30  "bouraná V 800/1200, Se=1,3 m2</t>
  </si>
  <si>
    <t>1994869143</t>
  </si>
  <si>
    <t>10,0*((4,05+3,55)/2)   "délka výkopu viz popis v D2</t>
  </si>
  <si>
    <t>-640486033</t>
  </si>
  <si>
    <t>-567582949</t>
  </si>
  <si>
    <t>41,38   "výkopek sk. 3 na mezideponii</t>
  </si>
  <si>
    <t>3,76+19,74+10,70     "materiál pro lože, obsyp a zásyp z mezideponie</t>
  </si>
  <si>
    <t>-607646282</t>
  </si>
  <si>
    <t xml:space="preserve">41,38-0,5*10,70   "nevyužitý výkopek na skládku </t>
  </si>
  <si>
    <t>-279304451</t>
  </si>
  <si>
    <t>36,03*3    "skládka Hrdý Dobkovice  13 km</t>
  </si>
  <si>
    <t>-214169360</t>
  </si>
  <si>
    <t>30,80   "celá tř. 4</t>
  </si>
  <si>
    <t>-1070826899</t>
  </si>
  <si>
    <t>30,80*3    "skládka Hrdý Dobkovice  13 km</t>
  </si>
  <si>
    <t>-122906357</t>
  </si>
  <si>
    <t>33,42   "z mezideponie na skládku - sk. 3</t>
  </si>
  <si>
    <t>3,76+19,74+10,70   "z mezideponie do výkopu</t>
  </si>
  <si>
    <t>-2036883485</t>
  </si>
  <si>
    <t>Poznámka k položce:
Cena místně obvyklá
Skládka Žatec (Ekostavby Louny)</t>
  </si>
  <si>
    <t>(33,42+33,42)*1,8</t>
  </si>
  <si>
    <t>-647798443</t>
  </si>
  <si>
    <t>(7,32-1,75)*2,7*0,59    "úsek Š1 - konec</t>
  </si>
  <si>
    <t>1,69*1,08    "Š1  plocha x výška - odečteno z CAD</t>
  </si>
  <si>
    <t>1683286605</t>
  </si>
  <si>
    <t>(0,5*10,70)*1,8    "50% původním materiálem</t>
  </si>
  <si>
    <t>-581472993</t>
  </si>
  <si>
    <t>(7,32-1,75)*3,07    "úsek Š1 - konec; plocha odečtena z CAD</t>
  </si>
  <si>
    <t>1,69*1,56    "Š1  plocha x výška - odečteno z CAD</t>
  </si>
  <si>
    <t>-1894765084</t>
  </si>
  <si>
    <t xml:space="preserve">19,74*1,8      "obsyp </t>
  </si>
  <si>
    <t>405985557</t>
  </si>
  <si>
    <t>10,70*0,5    "polovina zásypu</t>
  </si>
  <si>
    <t>955389731</t>
  </si>
  <si>
    <t>6,74  "plocha desky</t>
  </si>
  <si>
    <t>10,1*(0,3+0,15)   "přesahy směrem dolů</t>
  </si>
  <si>
    <t>2*3,14*1,2*0,15   "přesahy směrem nahoru</t>
  </si>
  <si>
    <t>-3,14*(0,6)^2    "otvor</t>
  </si>
  <si>
    <t>105885347</t>
  </si>
  <si>
    <t>11,29*1,1</t>
  </si>
  <si>
    <t>-1478444778</t>
  </si>
  <si>
    <t>10,0  "Š1  (plocha výkopu - 10,0 m2 viz dwg)</t>
  </si>
  <si>
    <t>(7,32-1,75)*2,7   "úsek Š1 - rušená šachta (délka z dwg)</t>
  </si>
  <si>
    <t>280863854</t>
  </si>
  <si>
    <t>6,75*0,3   "plocha odečtena z CAD</t>
  </si>
  <si>
    <t>151470861</t>
  </si>
  <si>
    <t>6,75+10,1*0,5   "vodorovné+svislé části dle CAD</t>
  </si>
  <si>
    <t>359901212</t>
  </si>
  <si>
    <t>Monitoring stok (kamerový systém) jakékoli výšky stávající kanalizace</t>
  </si>
  <si>
    <t>-1901467684</t>
  </si>
  <si>
    <t>https://podminky.urs.cz/item/CS_URS_2021_02/359901212</t>
  </si>
  <si>
    <t>-981572859</t>
  </si>
  <si>
    <t>-1768888540</t>
  </si>
  <si>
    <t xml:space="preserve">((3,14*0,60^2)*(3,05+0,30))    "šachta </t>
  </si>
  <si>
    <t>1594331863</t>
  </si>
  <si>
    <t>10,0*0,15  "Š1  (plocha výkopu - 10,0 m2 viz dwg)</t>
  </si>
  <si>
    <t>(7,32-1,75)*2,7*0,15   "úsek Š1 - rušená šachta</t>
  </si>
  <si>
    <t>-468908877</t>
  </si>
  <si>
    <t>3    "uvažován maximální počet</t>
  </si>
  <si>
    <t>59224184</t>
  </si>
  <si>
    <t>prstenec šachtový vyrovnávací betonový 625x120x40mm</t>
  </si>
  <si>
    <t>784749758</t>
  </si>
  <si>
    <t>https://podminky.urs.cz/item/CS_URS_2021_02/59224184</t>
  </si>
  <si>
    <t>-1197716775</t>
  </si>
  <si>
    <t>-1000768686</t>
  </si>
  <si>
    <t>10,0*0,15   "plocha 10,0 z dwg</t>
  </si>
  <si>
    <t>-1756749491</t>
  </si>
  <si>
    <t>0,649*5,95    "plocha x délka dle CAD</t>
  </si>
  <si>
    <t>11881872</t>
  </si>
  <si>
    <t>2*5,95*0,50</t>
  </si>
  <si>
    <t>822522111R</t>
  </si>
  <si>
    <t>Montáž potrubí z trub železobetonových hrdlových v otevřeném výkopu ve sklonu do 20 % s integrovaným těsněním DN 1400</t>
  </si>
  <si>
    <t>1805867729</t>
  </si>
  <si>
    <t>7,3-1,50-2,0 "bez šachet a propojovacích kusů</t>
  </si>
  <si>
    <t>2,0   "propojovací kus</t>
  </si>
  <si>
    <t>59222004R</t>
  </si>
  <si>
    <t>trouba ŽB hrdlová DN 1400 s čedičovou výstélkou 180</t>
  </si>
  <si>
    <t>-815478340</t>
  </si>
  <si>
    <t>59222004R2</t>
  </si>
  <si>
    <t>trouba ŽB hrdlová DN 1400 s čedičovou výstélkou 180  - propjovací kus dl. 2 m</t>
  </si>
  <si>
    <t>-1131322389</t>
  </si>
  <si>
    <t>-1297541397</t>
  </si>
  <si>
    <t>-2027107925</t>
  </si>
  <si>
    <t>Poznámka k položce:
viz tabulka přípojek  PŘEDPOKLAD NAPOJENÍ 1 PŘÍPOJKY: 2 kolena + 1 m trouby</t>
  </si>
  <si>
    <t>1337668197</t>
  </si>
  <si>
    <t>-177614700</t>
  </si>
  <si>
    <t>1366348056</t>
  </si>
  <si>
    <t>Poznámka k položce:
PŘEDPOKLAD NAPOJENÍ 1 PŘÍPOJKY: 2 kolena + 1 m trouby</t>
  </si>
  <si>
    <t>59710987</t>
  </si>
  <si>
    <t>koleno kameninové glazované DN 200 45° spojovací systém F tř. 240</t>
  </si>
  <si>
    <t>34718385</t>
  </si>
  <si>
    <t>https://podminky.urs.cz/item/CS_URS_2021_02/59710987</t>
  </si>
  <si>
    <t>815944494</t>
  </si>
  <si>
    <t>1006730293</t>
  </si>
  <si>
    <t>892542121</t>
  </si>
  <si>
    <t>Tlakové zkoušky vzduchem těsnícími vaky ucpávkovými DN 1400</t>
  </si>
  <si>
    <t>147536033</t>
  </si>
  <si>
    <t>https://podminky.urs.cz/item/CS_URS_2021_02/892542121</t>
  </si>
  <si>
    <t>894104122</t>
  </si>
  <si>
    <t>Ostatní konstrukce na trubním vedení zděné žlaby šachet z cihel z kyselinovzdorné kameniny na cementovou maltu MC 10, průměr žlabu přes 500 mm</t>
  </si>
  <si>
    <t>439929962</t>
  </si>
  <si>
    <t>https://podminky.urs.cz/item/CS_URS_2021_02/894104122</t>
  </si>
  <si>
    <t>Poznámka k položce:
CENA ODPOVÍDÁ I PRO ZDĚNÍ Z ČEDIČOVÝCH CIHEL</t>
  </si>
  <si>
    <t>3,14*(0,6+0,06)/2*2,25*0,12   "čedičový žlab, střední DN 1200</t>
  </si>
  <si>
    <t>894204261</t>
  </si>
  <si>
    <t>Ostatní konstrukce na trubním vedení z prostého betonu žlaby šachet z prostého betonu tř. C 25/30, průřezu o poloměru přes 500 mm</t>
  </si>
  <si>
    <t>899441077</t>
  </si>
  <si>
    <t>https://podminky.urs.cz/item/CS_URS_2021_02/894204261</t>
  </si>
  <si>
    <t>4,05*0,91    "plocha dle CAD x výška</t>
  </si>
  <si>
    <t>-3,14*(0,6+0,12)^2/2*2,25   "odpočet čedičového žlabu, střední DN 1200</t>
  </si>
  <si>
    <t>-397877936</t>
  </si>
  <si>
    <t>8,98*0,3*2,6   "dle CAD: střední obvod x tl. x výška</t>
  </si>
  <si>
    <t>-(3,14*0,50^2+3,14*0,70^2)*0,3   "otvory</t>
  </si>
  <si>
    <t>134232492</t>
  </si>
  <si>
    <t>-3,14*0,4^2*0,3   "otvor</t>
  </si>
  <si>
    <t>1817126756</t>
  </si>
  <si>
    <t>10,09*2,9     "vnější stěny dle CAD</t>
  </si>
  <si>
    <t>7,87*2,6    "vnitřní stěny dle CAD</t>
  </si>
  <si>
    <t>2*3,14*(0,6+0,4)    "krček vnější + vnitřní bednění</t>
  </si>
  <si>
    <t>-3,14*(0,6)^2     "odečet otvorů - DN 1000</t>
  </si>
  <si>
    <t>-3,14*(0,8)^2     "odečet otvorů - DN 1400</t>
  </si>
  <si>
    <t>2*3,14*0,8*0,3      "bednění otvorů - DN 1400</t>
  </si>
  <si>
    <t>1685759639</t>
  </si>
  <si>
    <t>6,74  "půdorys, plocha viz dwg</t>
  </si>
  <si>
    <t xml:space="preserve">(2,5+1,02+1,85+1,63+1,85+1,24)*0,3    "obvod </t>
  </si>
  <si>
    <t>2*3,14*0,4*0,3   "otvor (DN 800)</t>
  </si>
  <si>
    <t>467814894</t>
  </si>
  <si>
    <t>0,005*(2,03+7,23+1,94)*7,85   "stěny + dno + strop</t>
  </si>
  <si>
    <t>-813125769</t>
  </si>
  <si>
    <t>0,025*(2,03+7,23+1,94)*7,85   "stěny + dno + strop</t>
  </si>
  <si>
    <t>-1569471878</t>
  </si>
  <si>
    <t>827223647</t>
  </si>
  <si>
    <t>-1768751077</t>
  </si>
  <si>
    <t>-630267920</t>
  </si>
  <si>
    <t>-104057053</t>
  </si>
  <si>
    <t>-804962131</t>
  </si>
  <si>
    <t>3,14*(1,1)^2-3,14*(0,8)^2*0,6   "napojení na stávajíci DN 1400</t>
  </si>
  <si>
    <t>1323006743</t>
  </si>
  <si>
    <t>1,35   "berma dle CAD</t>
  </si>
  <si>
    <t>63232610</t>
  </si>
  <si>
    <t>dlaždice z taveného čediče protiskluzové jemný rastr 250x250x30mm</t>
  </si>
  <si>
    <t>660969982</t>
  </si>
  <si>
    <t>https://podminky.urs.cz/item/CS_URS_2021_02/63232610</t>
  </si>
  <si>
    <t>1,35    "pochozí plocha (z dwg)</t>
  </si>
  <si>
    <t>-89082055</t>
  </si>
  <si>
    <t>1,35*23</t>
  </si>
  <si>
    <t>315655260</t>
  </si>
  <si>
    <t>621980958</t>
  </si>
  <si>
    <t>(16,62-0,1)*12  "skládka Hrdý Dobkovice  13 km</t>
  </si>
  <si>
    <t>0,1*4   "kovošrot do 5 km</t>
  </si>
  <si>
    <t>1390585635</t>
  </si>
  <si>
    <t>16,62-0,1</t>
  </si>
  <si>
    <t>-864689620</t>
  </si>
  <si>
    <t>-0,1   "poklopy</t>
  </si>
  <si>
    <t>-1593532501</t>
  </si>
  <si>
    <t>02 - IO-02 Rekonstrukce vodovodu</t>
  </si>
  <si>
    <t xml:space="preserve">      D8.1 - Trubní vedení - provizorní vodovod</t>
  </si>
  <si>
    <t xml:space="preserve">      998 - Přesun hmot</t>
  </si>
  <si>
    <t>-263974466</t>
  </si>
  <si>
    <t>5*1</t>
  </si>
  <si>
    <t>-1458123487</t>
  </si>
  <si>
    <t>3*1+0,7+4*0,8</t>
  </si>
  <si>
    <t>2103974910</t>
  </si>
  <si>
    <t>118,27*0,06    "středně zasíťovaná lokalita</t>
  </si>
  <si>
    <t>-437273291</t>
  </si>
  <si>
    <t xml:space="preserve">(2,0+0,5)*1*(1,7-0,15)   "samostatný výkop v zeleni </t>
  </si>
  <si>
    <t>(40,00)*1*(1,7-0,5)   "samostatný výkop ve vozovce</t>
  </si>
  <si>
    <t>60,7*0,7*(1,7-0,5)    "sdružený výkop, standard</t>
  </si>
  <si>
    <t>63,1*0,8*(1,7-0,5    "sdružený výkop, šachtorýha</t>
  </si>
  <si>
    <t>(0,9+1,1+7,4+2,0+4,4)*1*(1,7-0,83)     "přípojky, odbočné řady</t>
  </si>
  <si>
    <t>(1,6+0,3)*1*(1,7-0,83)    "napojení v ul. Vítěžství</t>
  </si>
  <si>
    <t>151101101</t>
  </si>
  <si>
    <t>Zřízení pažení a rozepření stěn rýh pro podzemní vedení příložné pro jakoukoliv mezerovitost, hloubky do 2 m</t>
  </si>
  <si>
    <t>595275270</t>
  </si>
  <si>
    <t>https://podminky.urs.cz/item/CS_URS_2021_02/151101101</t>
  </si>
  <si>
    <t xml:space="preserve">2*(2,0+0,5)*1,7   "samostatný výkop v zeleni </t>
  </si>
  <si>
    <t>2*(40,00)*1,7  "samostatný výkop ve vozovce</t>
  </si>
  <si>
    <t>60,7*1,7    "sdružený výkop, standard</t>
  </si>
  <si>
    <t>63,1*1,7    "sdružený výkop, šachtorýha</t>
  </si>
  <si>
    <t>2*(0,9+1,1+7,4+2,0+4,4)*1,7     "přípojky, odbočné řady</t>
  </si>
  <si>
    <t>2*(1,6+0,3)*1,7    "napojení v ul. Vítěžství</t>
  </si>
  <si>
    <t>151101111</t>
  </si>
  <si>
    <t>Odstranění pažení a rozepření stěn rýh pro podzemní vedení s uložením materiálu na vzdálenost do 3 m od kraje výkopu příložné, hloubky do 2 m</t>
  </si>
  <si>
    <t>709641922</t>
  </si>
  <si>
    <t>https://podminky.urs.cz/item/CS_URS_2021_02/151101111</t>
  </si>
  <si>
    <t>2134160626</t>
  </si>
  <si>
    <t>118,27     "celý výkopek na mezideponii</t>
  </si>
  <si>
    <t>22,98+55,14+56,84     "veškerý materiál pro lože, obsyp a zásyp z mezideponie</t>
  </si>
  <si>
    <t>-816596875</t>
  </si>
  <si>
    <t>118,27-0,5*56,84  "nevyužitý výkopek na skládku</t>
  </si>
  <si>
    <t>998520399</t>
  </si>
  <si>
    <t>89,85*3     "skládka Hrdý Dobkovice  13 km</t>
  </si>
  <si>
    <t>-418408781</t>
  </si>
  <si>
    <t>89,85   "z mezideponie na skládku</t>
  </si>
  <si>
    <t>22,98+55,14+56,84        "z mezideponie do výkopu</t>
  </si>
  <si>
    <t>584825170</t>
  </si>
  <si>
    <t>89,85*1,8</t>
  </si>
  <si>
    <t>-1342745918</t>
  </si>
  <si>
    <t xml:space="preserve">(2,0+0,5)*1*(1,7-0,15-0,51)   "samostatný výkop v zeleni </t>
  </si>
  <si>
    <t>(40,00)*1*(1,7-0,83-0,51)   "samostatný výkop ve vozovce</t>
  </si>
  <si>
    <t>60,7*0,7*(1,7-0,83-0,51)    "sdružený výkop, standard</t>
  </si>
  <si>
    <t>63,1*0,8*(1,7-0,83-0,51)    "sdružený výkop, šachtorýha</t>
  </si>
  <si>
    <t>(0,9+1,1+7,4+2,0+4,4)*1*(1,7-0,83-0,51)     "přípojky, odbočné řady</t>
  </si>
  <si>
    <t>(1,6+0,3)*1*(1,7-0,83-0,51)    "napojení v ul. Vítěžství</t>
  </si>
  <si>
    <t>1106961784</t>
  </si>
  <si>
    <t>(0,5*56,84)*1,80   "50% nový materiál, 50% původní</t>
  </si>
  <si>
    <t>159245833</t>
  </si>
  <si>
    <t xml:space="preserve">(2,0+0,5)*1*0,36   "samostatný výkop v zeleni </t>
  </si>
  <si>
    <t>(40,00)*1*0,36    "samostatný výkop ve vozovce</t>
  </si>
  <si>
    <t>60,7*0,7*0,36     "sdružený výkop, standard</t>
  </si>
  <si>
    <t>63,1*0,8*0,36     "sdružený výkop, šachtorýha</t>
  </si>
  <si>
    <t>(0,9+1,1+7,4+2,0+4,4)*1*0,36      "přípojky, odbočné řady</t>
  </si>
  <si>
    <t>(1,6+0,3)*1*0,36    "napojení v ul. Vítěžství</t>
  </si>
  <si>
    <t>1211707968</t>
  </si>
  <si>
    <t>55,14*1,8      "obsyp</t>
  </si>
  <si>
    <t>-1315706820</t>
  </si>
  <si>
    <t>0,5*56,84   "1/2 zásypu</t>
  </si>
  <si>
    <t>-1250112240</t>
  </si>
  <si>
    <t xml:space="preserve">(2,0+0,5)*1   "samostatný výkop v zeleni </t>
  </si>
  <si>
    <t>(40,00)*1   "samostatný výkop ve vozovce</t>
  </si>
  <si>
    <t>60,7*0,7    "sdružený výkop, standard</t>
  </si>
  <si>
    <t>63,1*0,8    "sdružený výkop, šachtorýha</t>
  </si>
  <si>
    <t>(0,9+1,1+7,4+2,0+4,4)*1     "přípojky, odbočné řady</t>
  </si>
  <si>
    <t>(1,6+0,3)*1    "napojení v ul. Vítěžství</t>
  </si>
  <si>
    <t>14312394</t>
  </si>
  <si>
    <t xml:space="preserve">(2,0+0,5)*1*0,15   "samostatný výkop v zeleni </t>
  </si>
  <si>
    <t>(40,00)*1*0,15    "samostatný výkop ve vozovce</t>
  </si>
  <si>
    <t>60,7*0,7*0,15     "sdružený výkop, standard</t>
  </si>
  <si>
    <t>63,1*0,8*0,15     "sdružený výkop, šachtorýha</t>
  </si>
  <si>
    <t>(0,9+1,1+7,4+2,0+4,4)*1*0,15      "přípojky, odbočné řady</t>
  </si>
  <si>
    <t>(1,6+0,3)*1*0,15     "napojení v ul. Vítěžství</t>
  </si>
  <si>
    <t>871161211</t>
  </si>
  <si>
    <t>Montáž vodovodního potrubí z plastů v otevřeném výkopu z polyetylenu PE 100 svařovaných elektrotvarovkou SDR 11/PN16 D 32 x 3,0 mm</t>
  </si>
  <si>
    <t>-989072427</t>
  </si>
  <si>
    <t>https://podminky.urs.cz/item/CS_URS_2021_02/871161211</t>
  </si>
  <si>
    <t>VÝPIS VEŠKERÝCH PRVKŮ HLAVNÍHO ŘADU viz D7 Kladečské schéma</t>
  </si>
  <si>
    <t>1*1+3*5    "přípojky</t>
  </si>
  <si>
    <t>GRX.101330</t>
  </si>
  <si>
    <t>pitná voda - roura PE100 RC+ d32x3,0mm SDR11/PN16, návin 100m</t>
  </si>
  <si>
    <t>-89793853</t>
  </si>
  <si>
    <t>16*1,015</t>
  </si>
  <si>
    <t>871211211</t>
  </si>
  <si>
    <t>Montáž vodovodního potrubí z plastů v otevřeném výkopu z polyetylenu PE 100 svařovaných elektrotvarovkou SDR 11/PN16 D 63 x 5,8 mm</t>
  </si>
  <si>
    <t>962444766</t>
  </si>
  <si>
    <t>https://podminky.urs.cz/item/CS_URS_2021_02/871211211</t>
  </si>
  <si>
    <t>GRX.101374</t>
  </si>
  <si>
    <t>pitná voda - roura PE100 RC+ d63x5,8mm SDR11/PN16, návin 100m</t>
  </si>
  <si>
    <t>-203817071</t>
  </si>
  <si>
    <t>17*1,015</t>
  </si>
  <si>
    <t>871241221</t>
  </si>
  <si>
    <t>Montáž vodovodního potrubí z plastů v otevřeném výkopu z polyetylenu PE 100 svařovaných elektrotvarovkou SDR 17/PN10 D 90 x 5,4 mm</t>
  </si>
  <si>
    <t>825439375</t>
  </si>
  <si>
    <t>https://podminky.urs.cz/item/CS_URS_2021_02/871241221</t>
  </si>
  <si>
    <t>164,9+4,3</t>
  </si>
  <si>
    <t>GRX.101387</t>
  </si>
  <si>
    <t>pitná voda - roura PE100 RC+ d90x5,4mm SDR17/PN10, tyč 12m</t>
  </si>
  <si>
    <t>-1602425678</t>
  </si>
  <si>
    <t>169,2*1,015</t>
  </si>
  <si>
    <t>871321221</t>
  </si>
  <si>
    <t>Montáž vodovodního potrubí z plastů v otevřeném výkopu z polyetylenu PE 100 svařovaných elektrotvarovkou SDR 17/PN10 D 160 x 9,5 mm</t>
  </si>
  <si>
    <t>1179243278</t>
  </si>
  <si>
    <t>https://podminky.urs.cz/item/CS_URS_2021_02/871321221</t>
  </si>
  <si>
    <t>GRX.101301</t>
  </si>
  <si>
    <t>pitná voda - roura PE100 RC+ d160x9,5mm SDR17/PN10, tyč 6m</t>
  </si>
  <si>
    <t>1554144855</t>
  </si>
  <si>
    <t>3,5*1,015</t>
  </si>
  <si>
    <t>8313121080.K</t>
  </si>
  <si>
    <t>Montáž převlečné termosmrštitelné manžety DN 80</t>
  </si>
  <si>
    <t>-1552238592</t>
  </si>
  <si>
    <t>SG100001</t>
  </si>
  <si>
    <t>Manžeta termosmrštitelná dělená s uzav. páskou - hrdlo DN 80</t>
  </si>
  <si>
    <t>-2084046156</t>
  </si>
  <si>
    <t>857242122</t>
  </si>
  <si>
    <t>Montáž litinových tvarovek na potrubí litinovém tlakovém jednoosých na potrubí z trub přírubových v otevřeném výkopu, kanálu nebo v šachtě DN 80</t>
  </si>
  <si>
    <t>635181942</t>
  </si>
  <si>
    <t>https://podminky.urs.cz/item/CS_URS_2021_02/857242122</t>
  </si>
  <si>
    <t>HWL.799405000016</t>
  </si>
  <si>
    <t>univerzální spojka s přírubou 50 (56-71)</t>
  </si>
  <si>
    <t>-976227279</t>
  </si>
  <si>
    <t>HWL.40008009016</t>
  </si>
  <si>
    <t>PŘÍRUBA S2000 80/90</t>
  </si>
  <si>
    <t>1284745098</t>
  </si>
  <si>
    <t>857241131</t>
  </si>
  <si>
    <t>Montáž litinových tvarovek na potrubí litinovém tlakovém jednoosých na potrubí z trub hrdlových v otevřeném výkopu, kanálu nebo v šachtě s integrovaným těsněním DN 80</t>
  </si>
  <si>
    <t>2010604003</t>
  </si>
  <si>
    <t>https://podminky.urs.cz/item/CS_URS_2021_02/857241131</t>
  </si>
  <si>
    <t>2+1</t>
  </si>
  <si>
    <t>HWL.797406500016</t>
  </si>
  <si>
    <t>univerzální spojka 65 (71-88)</t>
  </si>
  <si>
    <t>2096814197</t>
  </si>
  <si>
    <t>HWL.797408006516</t>
  </si>
  <si>
    <t>univerzální spojka redukovaná 80/65 (85-105/71-88)</t>
  </si>
  <si>
    <t>-1456864241</t>
  </si>
  <si>
    <t>857312122</t>
  </si>
  <si>
    <t>Montáž litinových tvarovek na potrubí litinovém tlakovém jednoosých na potrubí z trub přírubových v otevřeném výkopu, kanálu nebo v šachtě DN 150</t>
  </si>
  <si>
    <t>482838619</t>
  </si>
  <si>
    <t>https://podminky.urs.cz/item/CS_URS_2021_02/857312122</t>
  </si>
  <si>
    <t>3+2</t>
  </si>
  <si>
    <t>HWL.799415000016</t>
  </si>
  <si>
    <t>univerzální spojka s přírubou 150 (155-192)</t>
  </si>
  <si>
    <t>-1915754205</t>
  </si>
  <si>
    <t>HWL.40015016016</t>
  </si>
  <si>
    <t>PŘÍRUBA S2000 150/160</t>
  </si>
  <si>
    <t>403840792</t>
  </si>
  <si>
    <t>857314122</t>
  </si>
  <si>
    <t>Montáž litinových tvarovek na potrubí litinovém tlakovém odbočných na potrubí z trub přírubových v otevřeném výkopu, kanálu nebo v šachtě DN 150</t>
  </si>
  <si>
    <t>1808173617</t>
  </si>
  <si>
    <t>https://podminky.urs.cz/item/CS_URS_2021_02/857314122</t>
  </si>
  <si>
    <t>HWL.851015008016</t>
  </si>
  <si>
    <t>TVAROVKA T KUS 150-80</t>
  </si>
  <si>
    <t>-1879311579</t>
  </si>
  <si>
    <t>HWL.851015005016</t>
  </si>
  <si>
    <t>TVAROVKA T KUS 150-50</t>
  </si>
  <si>
    <t>1335816398</t>
  </si>
  <si>
    <t>877241110</t>
  </si>
  <si>
    <t>Montáž tvarovek na vodovodním plastovém potrubí z polyetylenu PE 100 elektrotvarovek SDR 11/PN16 kolen 45° d 90</t>
  </si>
  <si>
    <t>1852664607</t>
  </si>
  <si>
    <t>https://podminky.urs.cz/item/CS_URS_2021_02/877241110</t>
  </si>
  <si>
    <t>NCL.612102</t>
  </si>
  <si>
    <t xml:space="preserve">koleno 45°, elektro, d90, PE100, SDR11 </t>
  </si>
  <si>
    <t>196549188</t>
  </si>
  <si>
    <t>877241112</t>
  </si>
  <si>
    <t>Montáž tvarovek na vodovodním plastovém potrubí z polyetylenu PE 100 elektrotvarovek SDR 11/PN16 kolen 90° d 90</t>
  </si>
  <si>
    <t>649350198</t>
  </si>
  <si>
    <t>https://podminky.urs.cz/item/CS_URS_2021_02/877241112</t>
  </si>
  <si>
    <t>NCL.612103</t>
  </si>
  <si>
    <t>koleno 90°, elektro, d90, PE100, SDR11</t>
  </si>
  <si>
    <t>734286452</t>
  </si>
  <si>
    <t>877241113</t>
  </si>
  <si>
    <t>Montáž tvarovek na vodovodním plastovém potrubí z polyetylenu PE 100 elektrotvarovek SDR 11/PN16 T-kusů d 90</t>
  </si>
  <si>
    <t>-1043189564</t>
  </si>
  <si>
    <t>https://podminky.urs.cz/item/CS_URS_2021_02/877241113</t>
  </si>
  <si>
    <t>616676R</t>
  </si>
  <si>
    <t>elektro T kus redukovaný 90/63</t>
  </si>
  <si>
    <t>-525554919</t>
  </si>
  <si>
    <t>891211112</t>
  </si>
  <si>
    <t>Montáž vodovodních armatur na potrubí šoupátek nebo klapek uzavíracích v otevřeném výkopu nebo v šachtách s osazením zemní soupravy (bez poklopů) DN 50</t>
  </si>
  <si>
    <t>-1809344269</t>
  </si>
  <si>
    <t>https://podminky.urs.cz/item/CS_URS_2021_02/891211112</t>
  </si>
  <si>
    <t>HWL.400205000016</t>
  </si>
  <si>
    <t>ŠOUPĚ E2 PŘÍRUBOVÉ KRÁTKÉ 50</t>
  </si>
  <si>
    <t>-458568934</t>
  </si>
  <si>
    <t>891241112</t>
  </si>
  <si>
    <t>Montáž vodovodních armatur na potrubí šoupátek nebo klapek uzavíracích v otevřeném výkopu nebo v šachtách s osazením zemní soupravy (bez poklopů) DN 80</t>
  </si>
  <si>
    <t>-727418645</t>
  </si>
  <si>
    <t>https://podminky.urs.cz/item/CS_URS_2021_02/891241112</t>
  </si>
  <si>
    <t>HWL.400208000016</t>
  </si>
  <si>
    <t>ŠOUPĚ E2 PŘÍRUBOVÉ KRÁTKÉ 80</t>
  </si>
  <si>
    <t>-367757292</t>
  </si>
  <si>
    <t>891311112</t>
  </si>
  <si>
    <t>Montáž vodovodních armatur na potrubí šoupátek nebo klapek uzavíracích v otevřeném výkopu nebo v šachtách s osazením zemní soupravy (bez poklopů) DN 150</t>
  </si>
  <si>
    <t>691096159</t>
  </si>
  <si>
    <t>https://podminky.urs.cz/item/CS_URS_2021_02/891311112</t>
  </si>
  <si>
    <t>HWL.400215000016</t>
  </si>
  <si>
    <t>ŠOUPĚ E2 PŘÍRUBOVÉ KRÁTKÉ 150</t>
  </si>
  <si>
    <t>-327089260</t>
  </si>
  <si>
    <t>HWL.950205010003</t>
  </si>
  <si>
    <t>SOUPRAVA ZEMNÍ TELESKOPICKÁ E2-1,3 -1,8 50-100 (1,3-1,8m)</t>
  </si>
  <si>
    <t>-628888711</t>
  </si>
  <si>
    <t>HWL.950212515004</t>
  </si>
  <si>
    <t>SOUPRAVA ZEMNÍ TELESKOPICKÁ E2-1,8 -2,5 125-150 (1,8-2,5m)</t>
  </si>
  <si>
    <t>-1535017652</t>
  </si>
  <si>
    <t>891269111</t>
  </si>
  <si>
    <t>Montáž vodovodních armatur na potrubí navrtávacích pasů s ventilem Jt 1 MPa, na potrubí z trub litinových, ocelových nebo plastických hmot DN 100</t>
  </si>
  <si>
    <t>-1802083636</t>
  </si>
  <si>
    <t>https://podminky.urs.cz/item/CS_URS_2021_02/891269111</t>
  </si>
  <si>
    <t>NCL.615344</t>
  </si>
  <si>
    <t>navrtávací odbočkový ventil, bez spojky, elektro, d90 / d32, PE100, SDR11</t>
  </si>
  <si>
    <t>sada</t>
  </si>
  <si>
    <t>-550988011</t>
  </si>
  <si>
    <t>NCL.615325</t>
  </si>
  <si>
    <t xml:space="preserve">zemní souprava teleskopická pro navrtávají odbočkový ventil, délka 1,1 - 1,8 m </t>
  </si>
  <si>
    <t>1607414194</t>
  </si>
  <si>
    <t>797404000000.0</t>
  </si>
  <si>
    <t>Univerzální spojka pro rozměr a materiál potrubí přípojky</t>
  </si>
  <si>
    <t>KS</t>
  </si>
  <si>
    <t>-582928750</t>
  </si>
  <si>
    <t>892241111</t>
  </si>
  <si>
    <t>Tlakové zkoušky vodou na potrubí DN do 80</t>
  </si>
  <si>
    <t>-1827663022</t>
  </si>
  <si>
    <t>https://podminky.urs.cz/item/CS_URS_2021_02/892241111</t>
  </si>
  <si>
    <t>17 "odbočné řady</t>
  </si>
  <si>
    <t>892271111</t>
  </si>
  <si>
    <t>Tlakové zkoušky vodou na potrubí DN 100 nebo 125</t>
  </si>
  <si>
    <t>1982632153</t>
  </si>
  <si>
    <t>https://podminky.urs.cz/item/CS_URS_2021_02/892271111</t>
  </si>
  <si>
    <t>892372111</t>
  </si>
  <si>
    <t>Tlakové zkoušky vodou zabezpečení konců potrubí při tlakových zkouškách DN do 300</t>
  </si>
  <si>
    <t>1563938285</t>
  </si>
  <si>
    <t>https://podminky.urs.cz/item/CS_URS_2021_02/892372111</t>
  </si>
  <si>
    <t>899401112</t>
  </si>
  <si>
    <t>Osazení poklopů litinových šoupátkových</t>
  </si>
  <si>
    <t>148003713</t>
  </si>
  <si>
    <t>https://podminky.urs.cz/item/CS_URS_2021_02/899401112</t>
  </si>
  <si>
    <t>4+4    "šoupata + přípojky</t>
  </si>
  <si>
    <t>HWL.1750KASI0000</t>
  </si>
  <si>
    <t xml:space="preserve">POKLOP ULIČNÍ SAMONIVELAČNÍ ŠOUPÁTKOVÝ (Z.S. TELE) </t>
  </si>
  <si>
    <t>-1629191190</t>
  </si>
  <si>
    <t>HWL.1650KASI0001</t>
  </si>
  <si>
    <t>POKLOP ULIČNÍ SAMONIVELAČNÍ PŘÍPOJKOVÝ BEZ LOGA VODA</t>
  </si>
  <si>
    <t>1451482277</t>
  </si>
  <si>
    <t>HWL.883001608000</t>
  </si>
  <si>
    <t>ŠROUB S MATICÍ NEREZ A2 M16/80</t>
  </si>
  <si>
    <t>1833657821</t>
  </si>
  <si>
    <t>HWL.887201600000</t>
  </si>
  <si>
    <t>PODLOŽKA  NEREZ M16</t>
  </si>
  <si>
    <t>-1425502734</t>
  </si>
  <si>
    <t>899712111</t>
  </si>
  <si>
    <t>Orientační tabulky na vodovodních a kanalizačních řadech na zdivu</t>
  </si>
  <si>
    <t>-710450731</t>
  </si>
  <si>
    <t>https://podminky.urs.cz/item/CS_URS_2021_02/899712111</t>
  </si>
  <si>
    <t>899721111</t>
  </si>
  <si>
    <t>Signalizační vodič na potrubí DN do 150 mm</t>
  </si>
  <si>
    <t>-1026131667</t>
  </si>
  <si>
    <t>https://podminky.urs.cz/item/CS_URS_2021_02/899721111</t>
  </si>
  <si>
    <t>Poznámka k položce:
Signalizační vodič se vztahuje ke všem druhům potrubí</t>
  </si>
  <si>
    <t>164,9*1,2    "20% rezerva+přesahy</t>
  </si>
  <si>
    <t>899722112</t>
  </si>
  <si>
    <t>Krytí potrubí z plastů výstražnou fólií z PVC šířky 25 cm</t>
  </si>
  <si>
    <t>-303639106</t>
  </si>
  <si>
    <t>https://podminky.urs.cz/item/CS_URS_2021_02/899722112</t>
  </si>
  <si>
    <t>D8.1</t>
  </si>
  <si>
    <t>Trubní vedení - provizorní vodovod</t>
  </si>
  <si>
    <t>871161941</t>
  </si>
  <si>
    <t>Výměna vodovodního potrubí z plastů v otevřeném výkopu z polyetylenu PE 100 svařovaných na tupo SDR 11/PN16 D 32 x 3,0 mm</t>
  </si>
  <si>
    <t>564616875</t>
  </si>
  <si>
    <t>https://podminky.urs.cz/item/CS_URS_2021_02/871161941</t>
  </si>
  <si>
    <t>VEŠKERÉ DÉLKY A PRVKY PROVIZORNÍCH ŘADŮ viz D8</t>
  </si>
  <si>
    <t>4*(1+5)</t>
  </si>
  <si>
    <t>GRX.112684100</t>
  </si>
  <si>
    <t>pitná voda - roura PE100 d32x3,0mm SDR11/PN16, návin 100m</t>
  </si>
  <si>
    <t>-594304119</t>
  </si>
  <si>
    <t>"OPAKOVANĚ POUŽITÝ MAT - index ceny - 0,2</t>
  </si>
  <si>
    <t>24*1,015</t>
  </si>
  <si>
    <t>871211941</t>
  </si>
  <si>
    <t>Výměna vodovodního potrubí z plastů v otevřeném výkopu z polyetylenu PE 100 svařovaných na tupo SDR 11/PN16 D 63 x 5,8 mm</t>
  </si>
  <si>
    <t>947197134</t>
  </si>
  <si>
    <t>https://podminky.urs.cz/item/CS_URS_2021_02/871211941</t>
  </si>
  <si>
    <t>2*(1+5)</t>
  </si>
  <si>
    <t>GRX.109983100</t>
  </si>
  <si>
    <t>pitná voda - roura PE100 d63x5,8mm SDR11/PN16, návin 100m</t>
  </si>
  <si>
    <t>-74955418</t>
  </si>
  <si>
    <t>12*1,015</t>
  </si>
  <si>
    <t>871241941</t>
  </si>
  <si>
    <t>Výměna vodovodního potrubí z plastů v otevřeném výkopu z polyetylenu PE 100 svařovaných na tupo SDR 11/PN16 D 90 x 8,2 mm</t>
  </si>
  <si>
    <t>-746263770</t>
  </si>
  <si>
    <t>https://podminky.urs.cz/item/CS_URS_2021_02/871241941</t>
  </si>
  <si>
    <t>GRX.108916100</t>
  </si>
  <si>
    <t>pitná voda - roura PE100 d90x8,2mm SDR11/PN16, návin 100m</t>
  </si>
  <si>
    <t>1564552726</t>
  </si>
  <si>
    <t>165*1,015</t>
  </si>
  <si>
    <t>857241131R</t>
  </si>
  <si>
    <t>Montáž a demontáž litinových tvarovek na potrubí litinovém tlakovém jednoosých na potrubí z trub hrdlových v otevřeném výkopu, kanálu nebo v šachtě s integrovaným těsněním DN 80</t>
  </si>
  <si>
    <t>1695970747</t>
  </si>
  <si>
    <t>-1092368285</t>
  </si>
  <si>
    <t>877211112.1</t>
  </si>
  <si>
    <t>Montáž a demontáž spojek a tvarovek mechanických na dočasném z PE trub do DN/OD 90</t>
  </si>
  <si>
    <t>395848796</t>
  </si>
  <si>
    <t>4+4+2</t>
  </si>
  <si>
    <t>158400237R</t>
  </si>
  <si>
    <t>tvarovka T-kus redukovaný svěrný DN 90/32</t>
  </si>
  <si>
    <t>-1866850012</t>
  </si>
  <si>
    <t>158400093R</t>
  </si>
  <si>
    <t>svěrná spojka s vnitřním závitem pro potrubí přípojky, DN 32</t>
  </si>
  <si>
    <t>-320392783</t>
  </si>
  <si>
    <t>OPAKOVANĚ POUŽITÝ MAT - index ceny - 0,2</t>
  </si>
  <si>
    <t>158400006R</t>
  </si>
  <si>
    <t>svěrná přechodová tvarovka, DN/OD 63, PN 16</t>
  </si>
  <si>
    <t>-1509961285</t>
  </si>
  <si>
    <t>877211112.2</t>
  </si>
  <si>
    <t>Montáž a demontáž spojek a tvarovek mechanických na dočasném z PE trub DN/OD 90</t>
  </si>
  <si>
    <t>-1195472939</t>
  </si>
  <si>
    <t>158400165R</t>
  </si>
  <si>
    <t>T-kus redukovaný DN 90/63</t>
  </si>
  <si>
    <t>900194168</t>
  </si>
  <si>
    <t>877261000.1</t>
  </si>
  <si>
    <t>Montáž a demontáž spojek a tvarovek svěrných na potrubí z PE trub De63</t>
  </si>
  <si>
    <t>-1165053737</t>
  </si>
  <si>
    <t>4+2</t>
  </si>
  <si>
    <t>286543000.1</t>
  </si>
  <si>
    <t>Kulový svěrný ventil De 32</t>
  </si>
  <si>
    <t>-807134149</t>
  </si>
  <si>
    <t>286543000.2</t>
  </si>
  <si>
    <t>Kulový svěrný ventil De 63</t>
  </si>
  <si>
    <t>910762805</t>
  </si>
  <si>
    <t>850311811</t>
  </si>
  <si>
    <t>Bourání stávajícího potrubí z trub litinových hrdlových nebo přírubových v otevřeném výkopu DN do 150</t>
  </si>
  <si>
    <t>-314725463</t>
  </si>
  <si>
    <t>https://podminky.urs.cz/item/CS_URS_2021_02/850311811</t>
  </si>
  <si>
    <t>93+17</t>
  </si>
  <si>
    <t>891241811</t>
  </si>
  <si>
    <t>Demontáž vodovodních armatur na potrubí šoupátek nebo klapek uzavíracích v otevřeném výkopu nebo v šachtách DN 80</t>
  </si>
  <si>
    <t>-939241549</t>
  </si>
  <si>
    <t>https://podminky.urs.cz/item/CS_URS_2021_02/891241811</t>
  </si>
  <si>
    <t>6   "armatury, tvarovky, hydrant viz TZ 2.3.7</t>
  </si>
  <si>
    <t>899101211</t>
  </si>
  <si>
    <t>Demontáž poklopů litinových a ocelových včetně rámů, hmotnosti jednotlivě do 50 kg</t>
  </si>
  <si>
    <t>-1946693926</t>
  </si>
  <si>
    <t>https://podminky.urs.cz/item/CS_URS_2021_02/899101211</t>
  </si>
  <si>
    <t>1972986633</t>
  </si>
  <si>
    <t>zaslepení potrubí, viz TZ</t>
  </si>
  <si>
    <t>2*0,4*0,4*0,4</t>
  </si>
  <si>
    <t>204531565</t>
  </si>
  <si>
    <t>5,24   "potrubí, uzávěry, poklopy</t>
  </si>
  <si>
    <t>-2016636044</t>
  </si>
  <si>
    <t>5,24*4   "kovošrot do 5 km"</t>
  </si>
  <si>
    <t>1482601551</t>
  </si>
  <si>
    <t>998276101</t>
  </si>
  <si>
    <t>Přesun hmot pro trubní vedení hloubené z trub z plastických hmot nebo sklolaminátových pro vodovody nebo kanalizace v otevřeném výkopu dopravní vzdálenost do 15 m</t>
  </si>
  <si>
    <t>418130549</t>
  </si>
  <si>
    <t>https://podminky.urs.cz/item/CS_URS_2021_02/998276101</t>
  </si>
  <si>
    <t>03 - IO-03 Obnova povrchů</t>
  </si>
  <si>
    <t xml:space="preserve">    5 - Komunikace pozemní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</si>
  <si>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</si>
  <si>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</si>
  <si>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-249109096</t>
  </si>
  <si>
    <t>https://podminky.urs.cz/item/CS_URS_2021_02/113106123</t>
  </si>
  <si>
    <t>VŠECHNY VÝMĚRY PŘEVZATY Z VÝKRESU C4 - OBNOVA POVRCHŮ</t>
  </si>
  <si>
    <t>2   "dl. chodník</t>
  </si>
  <si>
    <t>113107412</t>
  </si>
  <si>
    <t>Odstranění podkladů nebo krytů při překopech inženýrských sítí s přemístěním hmot na skládku ve vzdálenosti do 3 m nebo s naložením na dopravní prostředek strojně plochy jednotlivě do 15 m2 z kameniva těženého, o tl. vrstvy přes 100 do 200 mm</t>
  </si>
  <si>
    <t>1656723134</t>
  </si>
  <si>
    <t>https://podminky.urs.cz/item/CS_URS_2021_02/113107412</t>
  </si>
  <si>
    <t>113107525</t>
  </si>
  <si>
    <t>Odstranění podkladů nebo krytů při překopech inženýrských sítí s přemístěním hmot na skládku ve vzdálenosti do 3 m nebo s naložením na dopravní prostředek strojně plochy jednotlivě přes 15 m2 z kameniva hrubého drceného, o tl. vrstvy přes 400 do 500 mm</t>
  </si>
  <si>
    <t>1399563510</t>
  </si>
  <si>
    <t>https://podminky.urs.cz/item/CS_URS_2021_02/113107525</t>
  </si>
  <si>
    <t>448  "výkop v rámci záměru města</t>
  </si>
  <si>
    <t>113154222</t>
  </si>
  <si>
    <t>Frézování živičného podkladu nebo krytu s naložením na dopravní prostředek plochy přes 500 do 1 000 m2 bez překážek v trase pruhu šířky do 1 m, tloušťky vrstvy 40 mm</t>
  </si>
  <si>
    <t>354787900</t>
  </si>
  <si>
    <t>https://podminky.urs.cz/item/CS_URS_2021_02/113154222</t>
  </si>
  <si>
    <t>99+32    "mimo záměr města (rozšířený výkop + obrus)</t>
  </si>
  <si>
    <t>113154224</t>
  </si>
  <si>
    <t>Frézování živičného podkladu nebo krytu s naložením na dopravní prostředek plochy přes 500 do 1 000 m2 bez překážek v trase pruhu šířky do 1 m, tloušťky vrstvy 100 mm</t>
  </si>
  <si>
    <t>904866784</t>
  </si>
  <si>
    <t>https://podminky.urs.cz/item/CS_URS_2021_02/113154224</t>
  </si>
  <si>
    <t>448    "rýha v rámci záměru města</t>
  </si>
  <si>
    <t>113201111</t>
  </si>
  <si>
    <t>Vytrhání obrub s vybouráním lože, s přemístěním hmot na skládku na vzdálenost do 3 m nebo s naložením na dopravní prostředek chodníkových ležatých</t>
  </si>
  <si>
    <t>1152495908</t>
  </si>
  <si>
    <t>https://podminky.urs.cz/item/CS_URS_2021_02/113201111</t>
  </si>
  <si>
    <t>121112003</t>
  </si>
  <si>
    <t>Sejmutí ornice ručně při souvislé ploše, tl. vrstvy do 200 mm</t>
  </si>
  <si>
    <t>1291533910</t>
  </si>
  <si>
    <t>https://podminky.urs.cz/item/CS_URS_2021_02/121112003</t>
  </si>
  <si>
    <t>2     "zeleň</t>
  </si>
  <si>
    <t>181351003</t>
  </si>
  <si>
    <t>Rozprostření a urovnání ornice v rovině nebo ve svahu sklonu do 1:5 strojně při souvislé ploše do 100 m2, tl. vrstvy do 200 mm</t>
  </si>
  <si>
    <t>-1500101633</t>
  </si>
  <si>
    <t>https://podminky.urs.cz/item/CS_URS_2021_02/181351003</t>
  </si>
  <si>
    <t>181411131</t>
  </si>
  <si>
    <t>Založení trávníku na půdě předem připravené plochy do 1000 m2 výsevem včetně utažení parkového v rovině nebo na svahu do 1:5</t>
  </si>
  <si>
    <t>2075312898</t>
  </si>
  <si>
    <t>https://podminky.urs.cz/item/CS_URS_2021_02/181411131</t>
  </si>
  <si>
    <t>00572410</t>
  </si>
  <si>
    <t>osivo směs travní parková</t>
  </si>
  <si>
    <t>-1497747780</t>
  </si>
  <si>
    <t>https://podminky.urs.cz/item/CS_URS_2021_02/00572410</t>
  </si>
  <si>
    <t>2*0,05  "50 g/m2</t>
  </si>
  <si>
    <t>181951112</t>
  </si>
  <si>
    <t>Úprava pláně vyrovnáním výškových rozdílů strojně v hornině třídy těžitelnosti I, skupiny 1 až 3 se zhutněním</t>
  </si>
  <si>
    <t>-696439125</t>
  </si>
  <si>
    <t>https://podminky.urs.cz/item/CS_URS_2021_02/181951112</t>
  </si>
  <si>
    <t>477   "primární výkop</t>
  </si>
  <si>
    <t>185851121</t>
  </si>
  <si>
    <t>Dovoz vody pro zálivku rostlin na vzdálenost do 1000 m</t>
  </si>
  <si>
    <t>-177731123</t>
  </si>
  <si>
    <t>https://podminky.urs.cz/item/CS_URS_2021_02/185851121</t>
  </si>
  <si>
    <t>2*10/1000    "10 l/m2</t>
  </si>
  <si>
    <t>08211321</t>
  </si>
  <si>
    <t>voda pitná pro ostatní odběratele</t>
  </si>
  <si>
    <t>-1640890707</t>
  </si>
  <si>
    <t>Komunikace pozemní</t>
  </si>
  <si>
    <t>564771111</t>
  </si>
  <si>
    <t>Podklad nebo kryt z kameniva hrubého drceného vel. 32-63 mm s rozprostřením a zhutněním, po zhutnění tl. 250 mm</t>
  </si>
  <si>
    <t>1980171362</t>
  </si>
  <si>
    <t>https://podminky.urs.cz/item/CS_URS_2021_02/564771111</t>
  </si>
  <si>
    <t>25   "mimo záměr města (primární výkop)</t>
  </si>
  <si>
    <t>564851111</t>
  </si>
  <si>
    <t>Podklad ze štěrkodrti ŠD s rozprostřením a zhutněním, po zhutnění tl. 150 mm</t>
  </si>
  <si>
    <t>1371331897</t>
  </si>
  <si>
    <t>https://podminky.urs.cz/item/CS_URS_2021_02/564851111</t>
  </si>
  <si>
    <t>2  "dl. chodník</t>
  </si>
  <si>
    <t>564871116</t>
  </si>
  <si>
    <t>Podklad ze štěrkodrti ŠD s rozprostřením a zhutněním, po zhutnění tl. 300 mm</t>
  </si>
  <si>
    <t>-5151560</t>
  </si>
  <si>
    <t>https://podminky.urs.cz/item/CS_URS_2021_02/564871116</t>
  </si>
  <si>
    <t>Poznámka k položce:
na tl. 450 mm, navýšen koeficient ceny</t>
  </si>
  <si>
    <t>25  "mimo záměr města (primární výkop)</t>
  </si>
  <si>
    <t>564931412</t>
  </si>
  <si>
    <t>Podklad nebo podsyp z asfaltového recyklátu s rozprostřením a zhutněním, po zhutnění tl. 100 mm</t>
  </si>
  <si>
    <t>1272199326</t>
  </si>
  <si>
    <t>https://podminky.urs.cz/item/CS_URS_2021_02/564931412</t>
  </si>
  <si>
    <t>448   "dočasný povrch nad rýhou</t>
  </si>
  <si>
    <t>1461928268</t>
  </si>
  <si>
    <t>dočasný zásyp štěrkodrtí do úrovně stávajícího terénu</t>
  </si>
  <si>
    <t>448*(0,83-0,1)</t>
  </si>
  <si>
    <t>58344171</t>
  </si>
  <si>
    <t>štěrkodrť frakce 0/32</t>
  </si>
  <si>
    <t>2120206387</t>
  </si>
  <si>
    <t>https://podminky.urs.cz/item/CS_URS_2021_02/58344171</t>
  </si>
  <si>
    <t>327,04*1,8</t>
  </si>
  <si>
    <t>565135101</t>
  </si>
  <si>
    <t>Asfaltový beton vrstva podkladní ACP 16 (obalované kamenivo střednězrnné - OKS) s rozprostřením a zhutněním v pruhu šířky do 1,5 m, po zhutnění tl. 50 mm</t>
  </si>
  <si>
    <t>-1758470568</t>
  </si>
  <si>
    <t>https://podminky.urs.cz/item/CS_URS_2021_02/565135101</t>
  </si>
  <si>
    <t>32  "mimo záměr města (rozšířený výkop)</t>
  </si>
  <si>
    <t>567122112</t>
  </si>
  <si>
    <t>Podklad ze směsi stmelené cementem SC bez dilatačních spár, s rozprostřením a zhutněním SC C 8/10 (KSC I), po zhutnění tl. 130 mm</t>
  </si>
  <si>
    <t>-1816383386</t>
  </si>
  <si>
    <t>https://podminky.urs.cz/item/CS_URS_2021_02/567122112</t>
  </si>
  <si>
    <t>573211107</t>
  </si>
  <si>
    <t>Postřik spojovací PS bez posypu kamenivem z asfaltu silničního, v množství 0,30 kg/m2</t>
  </si>
  <si>
    <t>-1307206353</t>
  </si>
  <si>
    <t>https://podminky.urs.cz/item/CS_URS_2021_02/573211107</t>
  </si>
  <si>
    <t>25+2*32+99   "mimo záměr města</t>
  </si>
  <si>
    <t>577134141</t>
  </si>
  <si>
    <t>Asfaltový beton vrstva obrusná ACO 11 (ABS) s rozprostřením a se zhutněním z modifikovaného asfaltu v pruhu šířky přes 3 m, po zhutnění tl. 40 mm</t>
  </si>
  <si>
    <t>-1747657553</t>
  </si>
  <si>
    <t>https://podminky.urs.cz/item/CS_URS_2021_02/577134141</t>
  </si>
  <si>
    <t>577155112</t>
  </si>
  <si>
    <t>Asfaltový beton vrstva ložní ACL 16 (ABH) s rozprostřením a zhutněním z nemodifikovaného asfaltu v pruhu šířky do 3 m, po zhutnění tl. 60 mm</t>
  </si>
  <si>
    <t>-1423073843</t>
  </si>
  <si>
    <t>https://podminky.urs.cz/item/CS_URS_2021_02/577155112</t>
  </si>
  <si>
    <t>596211210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</si>
  <si>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do 50 m2</t>
  </si>
  <si>
    <t>140260690</t>
  </si>
  <si>
    <t>https://podminky.urs.cz/item/CS_URS_2021_02/596211210</t>
  </si>
  <si>
    <t>59245013</t>
  </si>
  <si>
    <t>dlažba zámková tvaru I 200x165x80mm přírodní</t>
  </si>
  <si>
    <t>76015440</t>
  </si>
  <si>
    <t>https://podminky.urs.cz/item/CS_URS_2021_02/59245013</t>
  </si>
  <si>
    <t>2*0,1   "výměna 10%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</si>
  <si>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</si>
  <si>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</si>
  <si>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1053359976</t>
  </si>
  <si>
    <t>https://podminky.urs.cz/item/CS_URS_2021_02/916231213</t>
  </si>
  <si>
    <t>59217023</t>
  </si>
  <si>
    <t>obrubník betonový chodníkový 1000x150x250mm</t>
  </si>
  <si>
    <t>1889597213</t>
  </si>
  <si>
    <t>https://podminky.urs.cz/item/CS_URS_2021_02/59217023</t>
  </si>
  <si>
    <t>10*0,1   "výměna 10%</t>
  </si>
  <si>
    <t>919726123</t>
  </si>
  <si>
    <t>Geotextilie netkaná pro ochranu, separaci nebo filtraci měrná hmotnost přes 300 do 500 g/m2</t>
  </si>
  <si>
    <t>1408640270</t>
  </si>
  <si>
    <t>https://podminky.urs.cz/item/CS_URS_2021_02/919726123</t>
  </si>
  <si>
    <t>919735111</t>
  </si>
  <si>
    <t>Řezání stávajícího živičného krytu nebo podkladu hloubky do 50 mm</t>
  </si>
  <si>
    <t>-822485312</t>
  </si>
  <si>
    <t>https://podminky.urs.cz/item/CS_URS_2021_02/919735111</t>
  </si>
  <si>
    <t>919735112</t>
  </si>
  <si>
    <t>Řezání stávajícího živičného krytu nebo podkladu hloubky přes 50 do 100 mm</t>
  </si>
  <si>
    <t>-1978816486</t>
  </si>
  <si>
    <t>https://podminky.urs.cz/item/CS_URS_2021_02/919735112</t>
  </si>
  <si>
    <t>9200 RP</t>
  </si>
  <si>
    <t>Hutnící zkoušky</t>
  </si>
  <si>
    <t>ks</t>
  </si>
  <si>
    <t>-314502403</t>
  </si>
  <si>
    <t>12  "2 na každý stokový úsek</t>
  </si>
  <si>
    <t>979024442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</si>
  <si>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chodníkových</t>
  </si>
  <si>
    <t>-1259995645</t>
  </si>
  <si>
    <t>https://podminky.urs.cz/item/CS_URS_2021_02/979024442</t>
  </si>
  <si>
    <t>979071131</t>
  </si>
  <si>
    <t>Očištění vybouraných dlažebních kostek od spojovacího materiálu, s uložením očištěných kostek na skládku, s odklizením odpadových hmot na hromady a s odklizením vybouraných kostek na vzdálenost do 3 m mozaikových, s původním vyplněním spár kamenivem těženým nebo cementovou maltou</t>
  </si>
  <si>
    <t>1417857751</t>
  </si>
  <si>
    <t>https://podminky.urs.cz/item/CS_URS_2021_02/979071131</t>
  </si>
  <si>
    <t>997221551</t>
  </si>
  <si>
    <t>Vodorovná doprava suti bez naložení, ale se složením a s hrubým urovnáním ze sypkých materiálů, na vzdálenost do 1 km</t>
  </si>
  <si>
    <t>872353173</t>
  </si>
  <si>
    <t>https://podminky.urs.cz/item/CS_URS_2021_02/997221551</t>
  </si>
  <si>
    <t>0,6+336,0     "kamenivo</t>
  </si>
  <si>
    <t>12,05+103,04    "frézovaný asfalt</t>
  </si>
  <si>
    <t>997221559</t>
  </si>
  <si>
    <t>Vodorovná doprava suti bez naložení, ale se složením a s hrubým urovnáním Příplatek k ceně za každý další i započatý 1 km přes 1 km</t>
  </si>
  <si>
    <t>35991247</t>
  </si>
  <si>
    <t>https://podminky.urs.cz/item/CS_URS_2021_02/997221559</t>
  </si>
  <si>
    <t>451,69*12      "skládka Hrdý Dobkovice 13 km</t>
  </si>
  <si>
    <t>997221561</t>
  </si>
  <si>
    <t>Vodorovná doprava suti bez naložení, ale se složením a s hrubým urovnáním z kusových materiálů, na vzdálenost do 1 km</t>
  </si>
  <si>
    <t>220981495</t>
  </si>
  <si>
    <t>https://podminky.urs.cz/item/CS_URS_2021_02/997221561</t>
  </si>
  <si>
    <t>0,1*(0,52+2,3)   "10% dlažby a 10% obrubníků</t>
  </si>
  <si>
    <t>997221569</t>
  </si>
  <si>
    <t>-1043199850</t>
  </si>
  <si>
    <t>https://podminky.urs.cz/item/CS_URS_2021_02/997221569</t>
  </si>
  <si>
    <t>0,28*12      "skládka Hrdý Dobkovice 13 km</t>
  </si>
  <si>
    <t>997221845.R</t>
  </si>
  <si>
    <t>Poplatek za uložení stavebního odpadu na skládce (skládkovné) z asfaltových povrchů</t>
  </si>
  <si>
    <t>138230846</t>
  </si>
  <si>
    <t>12,05+103,04</t>
  </si>
  <si>
    <t>997221855.1</t>
  </si>
  <si>
    <t>Poplatek za uložení stavebního odpadu na skládce (skládkovné) z kameniva</t>
  </si>
  <si>
    <t>160073192</t>
  </si>
  <si>
    <t>0,6+336,0+0,1*(0,52+2,3)   "kamenivo, dlažba, obrubníky</t>
  </si>
  <si>
    <t>998225111</t>
  </si>
  <si>
    <t>Přesun hmot pro komunikace s krytem z kameniva, monolitickým betonovým nebo živičným dopravní vzdálenost do 200 m jakékoliv délky objektu</t>
  </si>
  <si>
    <t>-559103085</t>
  </si>
  <si>
    <t>https://podminky.urs.cz/item/CS_URS_2021_02/998225111</t>
  </si>
  <si>
    <t>04 - Vymezené činnosti</t>
  </si>
  <si>
    <t xml:space="preserve">    VRN9 - Vymezené činnosti dle směrnice S.06.20 D</t>
  </si>
  <si>
    <t>VRN9</t>
  </si>
  <si>
    <t>Vymezené činnosti dle směrnice S.06.20 D</t>
  </si>
  <si>
    <t>E1131</t>
  </si>
  <si>
    <t>Manipulace na vodovodním řadu (provizorním nebo novém při DN 80 - 500) - cena zahrnuje náklady na dopravu a výkon montéra</t>
  </si>
  <si>
    <t>výkon</t>
  </si>
  <si>
    <t>262144</t>
  </si>
  <si>
    <t>1695576352</t>
  </si>
  <si>
    <t xml:space="preserve">1   "vodovodní řad </t>
  </si>
  <si>
    <t>1  "provizorní řad</t>
  </si>
  <si>
    <t>E1132</t>
  </si>
  <si>
    <t>Přepojení 1 odběratele na provizorní vodovodní řad při potrubí DN 80 - 500, cena zahrnuje náklady na dopravu a výkon montéra</t>
  </si>
  <si>
    <t>277375846</t>
  </si>
  <si>
    <t>E1133</t>
  </si>
  <si>
    <t>Přepojení 1 odběratele na zrekonstruovaný vodovodní řad při potrubí DN 80 - 500, cena zahrnuje náklady na dopravu a výkon montéra</t>
  </si>
  <si>
    <t>768915181</t>
  </si>
  <si>
    <t>E1134</t>
  </si>
  <si>
    <t>Rozbor vody dle směrnice S.06.20 D</t>
  </si>
  <si>
    <t>1457659960</t>
  </si>
  <si>
    <t>E1135</t>
  </si>
  <si>
    <t>Náhradní zásobování cisternou - použití 1 hod - cena zahrnuje náklady na výkon montéra, cisternu mimo dopravy a spotřebu vody</t>
  </si>
  <si>
    <t>1751892145</t>
  </si>
  <si>
    <t>2*24</t>
  </si>
  <si>
    <t>E1136.1</t>
  </si>
  <si>
    <t>Proplach a dezinfekce na vodovodním řadu ( provizorním nebo novém) - potrubí DN od 80 do 125, cena zahrnuje náklady na materiál, spotřebu vody a odkalení</t>
  </si>
  <si>
    <t>100 m</t>
  </si>
  <si>
    <t>-1382458561</t>
  </si>
  <si>
    <t>165    "vodovodní řad</t>
  </si>
  <si>
    <t>165   "provizorní vodovodní řad</t>
  </si>
  <si>
    <t>130+200+130+40    "navazující úsek</t>
  </si>
  <si>
    <t>Mezisoučet</t>
  </si>
  <si>
    <t>8,3</t>
  </si>
  <si>
    <t>E1136.2</t>
  </si>
  <si>
    <t>Proplach a dezinfekce na vodovodním řadu ( provizorním nebo novém) - potrubí DN od 150 do 200, cena zahrnuje náklady na materiál, spotřebu vody a odkalení</t>
  </si>
  <si>
    <t>1987309699</t>
  </si>
  <si>
    <t>300    "navazující úsek</t>
  </si>
  <si>
    <t>E1137</t>
  </si>
  <si>
    <t>Náhradní zásobování cisternou - doprava - cena zahrnuje náklady na dopravu cisterny</t>
  </si>
  <si>
    <t>700619342</t>
  </si>
  <si>
    <t>05 -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</si>
  <si>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</si>
  <si>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</si>
  <si>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</si>
  <si>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VRN</t>
  </si>
  <si>
    <t>Vedlejší rozpočtové náklady</t>
  </si>
  <si>
    <t>VRN1</t>
  </si>
  <si>
    <t>Průzkumné, geodetické a projektové práce</t>
  </si>
  <si>
    <t>0121030001</t>
  </si>
  <si>
    <t>Průzkumné, geodetické a projektové práce geodetické práce před výstavbou,při výstavbě a po dkončení stavby</t>
  </si>
  <si>
    <t>souborkpl</t>
  </si>
  <si>
    <t>1024</t>
  </si>
  <si>
    <t>-550797850</t>
  </si>
  <si>
    <t>Poznámka k položce:
od  předání staveniště do ukončení prací</t>
  </si>
  <si>
    <t>0121030001R</t>
  </si>
  <si>
    <t>Vytyčení inženýrských sítí</t>
  </si>
  <si>
    <t>-1911765333</t>
  </si>
  <si>
    <t>0131940001</t>
  </si>
  <si>
    <t>Průzkumné, geodetické a projektové práce projektové práce pasportizace objektů</t>
  </si>
  <si>
    <t>soubor</t>
  </si>
  <si>
    <t>-1353892139</t>
  </si>
  <si>
    <t>0132030001</t>
  </si>
  <si>
    <t>Průzkumné, geodetické a projektové práce projektové práce fotodokumentace</t>
  </si>
  <si>
    <t>-363854472</t>
  </si>
  <si>
    <t>0132540001</t>
  </si>
  <si>
    <t>Průzkumné, geodetické a projektové práce projektové práce dokumentace stavby (výkresová a textová) skutečného provedení stavby</t>
  </si>
  <si>
    <t>1539809098</t>
  </si>
  <si>
    <t>VRN3</t>
  </si>
  <si>
    <t>Zařízení staveniště</t>
  </si>
  <si>
    <t>030001000</t>
  </si>
  <si>
    <t>328856554</t>
  </si>
  <si>
    <t>0322030001</t>
  </si>
  <si>
    <t>Zařízení staveniště vybavení staveniště pronájem ploch staveniště</t>
  </si>
  <si>
    <t>744796111</t>
  </si>
  <si>
    <t xml:space="preserve">Poznámka k položce:
Započítán zábor staveniště v ul. Loubská, prostor ve svahu není dle vyhlášky 3/2016 St. města Děčín zpoplatněným veřejným prostranstvím. Předpokládá se, že za vstup na pozemky SŽDC st. org. se platit nebude. </t>
  </si>
  <si>
    <t>1186*60*3</t>
  </si>
  <si>
    <t>1   "3 Kč/den/m2</t>
  </si>
  <si>
    <t>0344030001</t>
  </si>
  <si>
    <t xml:space="preserve">Zařízení staveniště zabezpečení staveniště dopravní značení </t>
  </si>
  <si>
    <t>-597993066</t>
  </si>
  <si>
    <t>Poznámka k položce:
vč. PD a projednání</t>
  </si>
  <si>
    <t>2120*30     "etapa 1</t>
  </si>
  <si>
    <t>2070*30     "etapa 2</t>
  </si>
  <si>
    <t>2370*30     "etapa 3</t>
  </si>
  <si>
    <t>2410*45     "etapa 4</t>
  </si>
  <si>
    <t>2630*45    "etapa 5</t>
  </si>
  <si>
    <t>10000   "projednání</t>
  </si>
  <si>
    <t>034503000</t>
  </si>
  <si>
    <t>Informační tabule na staveništi</t>
  </si>
  <si>
    <t>-629663344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</si>
  <si>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</si>
  <si>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</si>
  <si>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</si>
  <si>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</si>
  <si>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</si>
  <si>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</si>
  <si>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</si>
  <si>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</si>
  <si>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</si>
  <si>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</si>
  <si>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</si>
  <si>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</si>
  <si>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</si>
  <si>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Stavební objekt inženýrský</t>
  </si>
  <si>
    <t>PRO</t>
  </si>
  <si>
    <t>Provozní soubor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</si>
  <si>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</si>
  <si>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</si>
  <si>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</si>
  <si>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</si>
  <si>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</si>
  <si>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</si>
  <si>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</si>
  <si>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</si>
  <si>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</si>
  <si>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</si>
  <si>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</si>
  <si>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</si>
  <si>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</si>
  <si>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</si>
  <si>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</si>
  <si>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</si>
  <si>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</si>
  <si>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</si>
  <si>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</si>
  <si>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</si>
  <si>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</si>
  <si>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</si>
  <si>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</si>
  <si>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</si>
  <si>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</si>
  <si>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</si>
  <si>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</si>
  <si>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</si>
  <si>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</si>
  <si>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</si>
  <si>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</si>
  <si>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</si>
  <si>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</si>
  <si>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</si>
  <si>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</si>
  <si>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</si>
  <si>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</si>
  <si>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</si>
  <si>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</si>
  <si>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</si>
  <si>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</si>
  <si>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</si>
  <si>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</si>
  <si>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</si>
  <si>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</si>
  <si>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</si>
  <si>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</si>
  <si>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</si>
  <si>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</si>
  <si>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</si>
  <si>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</si>
  <si>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</si>
  <si>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</si>
  <si>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</si>
  <si>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</si>
  <si>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</si>
  <si>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</si>
  <si>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</si>
  <si>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</si>
  <si>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</si>
  <si>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</si>
  <si>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</si>
  <si>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</si>
  <si>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</si>
  <si>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</si>
  <si>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</si>
  <si>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</si>
  <si>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</si>
  <si>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</si>
  <si>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</si>
  <si>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</si>
  <si>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</si>
  <si>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</si>
  <si>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</si>
  <si>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</si>
  <si>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</si>
  <si>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</si>
  <si>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</si>
  <si>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</si>
  <si>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</si>
  <si>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</si>
  <si>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</si>
  <si>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</si>
  <si>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</si>
  <si>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</si>
  <si>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</si>
  <si>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</si>
  <si>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</si>
  <si>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</si>
  <si>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</si>
  <si>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</si>
  <si>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</si>
  <si>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</si>
  <si>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</si>
  <si>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</si>
  <si>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</si>
  <si>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</si>
  <si>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</si>
  <si>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</si>
  <si>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</si>
  <si>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</si>
  <si>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</si>
  <si>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</si>
  <si>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</si>
  <si>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</si>
  <si>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</si>
  <si>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</si>
  <si>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</si>
  <si>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</si>
  <si>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</si>
  <si>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</si>
  <si>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</si>
  <si>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</si>
  <si>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</si>
  <si>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</si>
  <si>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</si>
  <si>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</si>
  <si>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</si>
  <si>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</si>
  <si>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</si>
  <si>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</si>
  <si>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</si>
  <si>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</si>
  <si>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</si>
  <si>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</si>
  <si>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</si>
  <si>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</si>
  <si>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</si>
  <si>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</si>
  <si>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</si>
  <si>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</si>
  <si>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</si>
  <si>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</si>
  <si>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</si>
  <si>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</si>
  <si>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</si>
  <si>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</si>
  <si>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</si>
  <si>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</si>
  <si>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</si>
  <si>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</si>
  <si>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</si>
  <si>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</si>
  <si>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</si>
  <si>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</si>
  <si>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</si>
  <si>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</si>
  <si>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</si>
  <si>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</si>
  <si>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</si>
  <si>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</si>
  <si>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</si>
  <si>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</si>
  <si>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</si>
  <si>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</si>
  <si>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</si>
  <si>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</si>
  <si>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</si>
  <si>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</si>
  <si>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</si>
  <si>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</si>
  <si>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</si>
  <si>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</si>
  <si>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</si>
  <si>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</si>
  <si>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</si>
  <si>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NEVYPLŇOVAT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</si>
</sst>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%"/>
    <numFmt numFmtId="165" formatCode="dd\.mm\.yyyy"/>
    <numFmt numFmtId="166" formatCode="#,##0.00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0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4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4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4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4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4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2" fillId="0" borderId="23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2" fillId="0" borderId="0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23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4" fillId="0" borderId="29" xfId="0" applyFont="1" applyBorder="1" applyAlignment="1">
      <alignment horizontal="left"/>
    </xf>
    <xf numFmtId="0" fontId="47" fillId="0" borderId="29" xfId="0" applyFont="1" applyBorder="1" applyAlignment="1">
      <alignment/>
    </xf>
    <xf numFmtId="0" fontId="42" fillId="0" borderId="26" xfId="0" applyFont="1" applyBorder="1" applyAlignment="1">
      <alignment vertical="top"/>
    </xf>
    <xf numFmtId="0" fontId="42" fillId="0" borderId="27" xfId="0" applyFont="1" applyBorder="1" applyAlignment="1">
      <alignment vertical="top"/>
    </xf>
    <xf numFmtId="0" fontId="42" fillId="0" borderId="28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5001103" TargetMode="External" /><Relationship Id="rId2" Type="http://schemas.openxmlformats.org/officeDocument/2006/relationships/hyperlink" Target="https://podminky.urs.cz/item/CS_URS_2021_02/115101201" TargetMode="External" /><Relationship Id="rId3" Type="http://schemas.openxmlformats.org/officeDocument/2006/relationships/hyperlink" Target="https://podminky.urs.cz/item/CS_URS_2021_02/115101301" TargetMode="External" /><Relationship Id="rId4" Type="http://schemas.openxmlformats.org/officeDocument/2006/relationships/hyperlink" Target="https://podminky.urs.cz/item/CS_URS_2021_02/119001401" TargetMode="External" /><Relationship Id="rId5" Type="http://schemas.openxmlformats.org/officeDocument/2006/relationships/hyperlink" Target="https://podminky.urs.cz/item/CS_URS_2021_02/119001421" TargetMode="External" /><Relationship Id="rId6" Type="http://schemas.openxmlformats.org/officeDocument/2006/relationships/hyperlink" Target="https://podminky.urs.cz/item/CS_URS_2021_02/120001101" TargetMode="External" /><Relationship Id="rId7" Type="http://schemas.openxmlformats.org/officeDocument/2006/relationships/hyperlink" Target="https://podminky.urs.cz/item/CS_URS_2021_02/132254201" TargetMode="External" /><Relationship Id="rId8" Type="http://schemas.openxmlformats.org/officeDocument/2006/relationships/hyperlink" Target="https://podminky.urs.cz/item/CS_URS_2021_02/144261112" TargetMode="External" /><Relationship Id="rId9" Type="http://schemas.openxmlformats.org/officeDocument/2006/relationships/hyperlink" Target="https://podminky.urs.cz/item/CS_URS_2021_02/151101102" TargetMode="External" /><Relationship Id="rId10" Type="http://schemas.openxmlformats.org/officeDocument/2006/relationships/hyperlink" Target="https://podminky.urs.cz/item/CS_URS_2021_02/151101112" TargetMode="External" /><Relationship Id="rId11" Type="http://schemas.openxmlformats.org/officeDocument/2006/relationships/hyperlink" Target="https://podminky.urs.cz/item/CS_URS_2021_02/154065421" TargetMode="External" /><Relationship Id="rId12" Type="http://schemas.openxmlformats.org/officeDocument/2006/relationships/hyperlink" Target="https://podminky.urs.cz/item/CS_URS_2021_02/154065423" TargetMode="External" /><Relationship Id="rId13" Type="http://schemas.openxmlformats.org/officeDocument/2006/relationships/hyperlink" Target="https://podminky.urs.cz/item/CS_URS_2021_02/154065521" TargetMode="External" /><Relationship Id="rId14" Type="http://schemas.openxmlformats.org/officeDocument/2006/relationships/hyperlink" Target="https://podminky.urs.cz/item/CS_URS_2021_02/154067141" TargetMode="External" /><Relationship Id="rId15" Type="http://schemas.openxmlformats.org/officeDocument/2006/relationships/hyperlink" Target="https://podminky.urs.cz/item/CS_URS_2021_02/154067241" TargetMode="External" /><Relationship Id="rId16" Type="http://schemas.openxmlformats.org/officeDocument/2006/relationships/hyperlink" Target="https://podminky.urs.cz/item/CS_URS_2021_02/154067242" TargetMode="External" /><Relationship Id="rId17" Type="http://schemas.openxmlformats.org/officeDocument/2006/relationships/hyperlink" Target="https://podminky.urs.cz/item/CS_URS_2021_02/154067341" TargetMode="External" /><Relationship Id="rId18" Type="http://schemas.openxmlformats.org/officeDocument/2006/relationships/hyperlink" Target="https://podminky.urs.cz/item/CS_URS_2021_02/154067342" TargetMode="External" /><Relationship Id="rId19" Type="http://schemas.openxmlformats.org/officeDocument/2006/relationships/hyperlink" Target="https://podminky.urs.cz/item/CS_URS_2021_02/13010722" TargetMode="External" /><Relationship Id="rId20" Type="http://schemas.openxmlformats.org/officeDocument/2006/relationships/hyperlink" Target="https://podminky.urs.cz/item/CS_URS_2021_02/154903111" TargetMode="External" /><Relationship Id="rId21" Type="http://schemas.openxmlformats.org/officeDocument/2006/relationships/hyperlink" Target="https://podminky.urs.cz/item/CS_URS_2021_02/162751117" TargetMode="External" /><Relationship Id="rId22" Type="http://schemas.openxmlformats.org/officeDocument/2006/relationships/hyperlink" Target="https://podminky.urs.cz/item/CS_URS_2021_02/162751119" TargetMode="External" /><Relationship Id="rId23" Type="http://schemas.openxmlformats.org/officeDocument/2006/relationships/hyperlink" Target="https://podminky.urs.cz/item/CS_URS_2021_02/162751137" TargetMode="External" /><Relationship Id="rId24" Type="http://schemas.openxmlformats.org/officeDocument/2006/relationships/hyperlink" Target="https://podminky.urs.cz/item/CS_URS_2021_02/162751139" TargetMode="External" /><Relationship Id="rId25" Type="http://schemas.openxmlformats.org/officeDocument/2006/relationships/hyperlink" Target="https://podminky.urs.cz/item/CS_URS_2021_02/174101101" TargetMode="External" /><Relationship Id="rId26" Type="http://schemas.openxmlformats.org/officeDocument/2006/relationships/hyperlink" Target="https://podminky.urs.cz/item/CS_URS_2021_02/58331200" TargetMode="External" /><Relationship Id="rId27" Type="http://schemas.openxmlformats.org/officeDocument/2006/relationships/hyperlink" Target="https://podminky.urs.cz/item/CS_URS_2021_02/175151101" TargetMode="External" /><Relationship Id="rId28" Type="http://schemas.openxmlformats.org/officeDocument/2006/relationships/hyperlink" Target="https://podminky.urs.cz/item/CS_URS_2021_02/58337302" TargetMode="External" /><Relationship Id="rId29" Type="http://schemas.openxmlformats.org/officeDocument/2006/relationships/hyperlink" Target="https://podminky.urs.cz/item/CS_URS_2021_02/213141111" TargetMode="External" /><Relationship Id="rId30" Type="http://schemas.openxmlformats.org/officeDocument/2006/relationships/hyperlink" Target="https://podminky.urs.cz/item/CS_URS_2021_02/69311090" TargetMode="External" /><Relationship Id="rId31" Type="http://schemas.openxmlformats.org/officeDocument/2006/relationships/hyperlink" Target="https://podminky.urs.cz/item/CS_URS_2021_02/215901101" TargetMode="External" /><Relationship Id="rId32" Type="http://schemas.openxmlformats.org/officeDocument/2006/relationships/hyperlink" Target="https://podminky.urs.cz/item/CS_URS_2021_02/216906111" TargetMode="External" /><Relationship Id="rId33" Type="http://schemas.openxmlformats.org/officeDocument/2006/relationships/hyperlink" Target="https://podminky.urs.cz/item/CS_URS_2021_02/273313911" TargetMode="External" /><Relationship Id="rId34" Type="http://schemas.openxmlformats.org/officeDocument/2006/relationships/hyperlink" Target="https://podminky.urs.cz/item/CS_URS_2021_02/273361821" TargetMode="External" /><Relationship Id="rId35" Type="http://schemas.openxmlformats.org/officeDocument/2006/relationships/hyperlink" Target="https://podminky.urs.cz/item/CS_URS_2021_02/273362021" TargetMode="External" /><Relationship Id="rId36" Type="http://schemas.openxmlformats.org/officeDocument/2006/relationships/hyperlink" Target="https://podminky.urs.cz/item/CS_URS_2021_02/711113115" TargetMode="External" /><Relationship Id="rId37" Type="http://schemas.openxmlformats.org/officeDocument/2006/relationships/hyperlink" Target="https://podminky.urs.cz/item/CS_URS_2021_02/359901211" TargetMode="External" /><Relationship Id="rId38" Type="http://schemas.openxmlformats.org/officeDocument/2006/relationships/hyperlink" Target="https://podminky.urs.cz/item/CS_URS_2021_02/379345121" TargetMode="External" /><Relationship Id="rId39" Type="http://schemas.openxmlformats.org/officeDocument/2006/relationships/hyperlink" Target="https://podminky.urs.cz/item/CS_URS_2021_02/890351851" TargetMode="External" /><Relationship Id="rId40" Type="http://schemas.openxmlformats.org/officeDocument/2006/relationships/hyperlink" Target="https://podminky.urs.cz/item/CS_URS_2021_02/451541111" TargetMode="External" /><Relationship Id="rId41" Type="http://schemas.openxmlformats.org/officeDocument/2006/relationships/hyperlink" Target="https://podminky.urs.cz/item/CS_URS_2021_02/451573111" TargetMode="External" /><Relationship Id="rId42" Type="http://schemas.openxmlformats.org/officeDocument/2006/relationships/hyperlink" Target="https://podminky.urs.cz/item/CS_URS_2021_02/452112111" TargetMode="External" /><Relationship Id="rId43" Type="http://schemas.openxmlformats.org/officeDocument/2006/relationships/hyperlink" Target="https://podminky.urs.cz/item/CS_URS_2021_02/59224185" TargetMode="External" /><Relationship Id="rId44" Type="http://schemas.openxmlformats.org/officeDocument/2006/relationships/hyperlink" Target="https://podminky.urs.cz/item/CS_URS_2021_02/452311141" TargetMode="External" /><Relationship Id="rId45" Type="http://schemas.openxmlformats.org/officeDocument/2006/relationships/hyperlink" Target="https://podminky.urs.cz/item/CS_URS_2021_02/810471811" TargetMode="External" /><Relationship Id="rId46" Type="http://schemas.openxmlformats.org/officeDocument/2006/relationships/hyperlink" Target="https://podminky.urs.cz/item/CS_URS_2021_02/871445811" TargetMode="External" /><Relationship Id="rId47" Type="http://schemas.openxmlformats.org/officeDocument/2006/relationships/hyperlink" Target="https://podminky.urs.cz/item/CS_URS_2021_02/812442121" TargetMode="External" /><Relationship Id="rId48" Type="http://schemas.openxmlformats.org/officeDocument/2006/relationships/hyperlink" Target="https://podminky.urs.cz/item/CS_URS_2021_02/59223027" TargetMode="External" /><Relationship Id="rId49" Type="http://schemas.openxmlformats.org/officeDocument/2006/relationships/hyperlink" Target="https://podminky.urs.cz/item/CS_URS_2021_02/831422121" TargetMode="External" /><Relationship Id="rId50" Type="http://schemas.openxmlformats.org/officeDocument/2006/relationships/hyperlink" Target="https://podminky.urs.cz/item/CS_URS_2021_02/59710709" TargetMode="External" /><Relationship Id="rId51" Type="http://schemas.openxmlformats.org/officeDocument/2006/relationships/hyperlink" Target="https://podminky.urs.cz/item/CS_URS_2021_02/837422221" TargetMode="External" /><Relationship Id="rId52" Type="http://schemas.openxmlformats.org/officeDocument/2006/relationships/hyperlink" Target="https://podminky.urs.cz/item/CS_URS_2021_02/59710857" TargetMode="External" /><Relationship Id="rId53" Type="http://schemas.openxmlformats.org/officeDocument/2006/relationships/hyperlink" Target="https://podminky.urs.cz/item/CS_URS_2021_02/831263195" TargetMode="External" /><Relationship Id="rId54" Type="http://schemas.openxmlformats.org/officeDocument/2006/relationships/hyperlink" Target="https://podminky.urs.cz/item/CS_URS_2021_02/831352121" TargetMode="External" /><Relationship Id="rId55" Type="http://schemas.openxmlformats.org/officeDocument/2006/relationships/hyperlink" Target="https://podminky.urs.cz/item/CS_URS_2021_02/59710633" TargetMode="External" /><Relationship Id="rId56" Type="http://schemas.openxmlformats.org/officeDocument/2006/relationships/hyperlink" Target="https://podminky.urs.cz/item/CS_URS_2021_02/831352193" TargetMode="External" /><Relationship Id="rId57" Type="http://schemas.openxmlformats.org/officeDocument/2006/relationships/hyperlink" Target="https://podminky.urs.cz/item/CS_URS_2021_02/837352221" TargetMode="External" /><Relationship Id="rId58" Type="http://schemas.openxmlformats.org/officeDocument/2006/relationships/hyperlink" Target="https://podminky.urs.cz/item/CS_URS_2021_02/59710986" TargetMode="External" /><Relationship Id="rId59" Type="http://schemas.openxmlformats.org/officeDocument/2006/relationships/hyperlink" Target="https://podminky.urs.cz/item/CS_URS_2021_02/894302171" TargetMode="External" /><Relationship Id="rId60" Type="http://schemas.openxmlformats.org/officeDocument/2006/relationships/hyperlink" Target="https://podminky.urs.cz/item/CS_URS_2021_02/894302271" TargetMode="External" /><Relationship Id="rId61" Type="http://schemas.openxmlformats.org/officeDocument/2006/relationships/hyperlink" Target="https://podminky.urs.cz/item/CS_URS_2021_02/894411311" TargetMode="External" /><Relationship Id="rId62" Type="http://schemas.openxmlformats.org/officeDocument/2006/relationships/hyperlink" Target="https://podminky.urs.cz/item/CS_URS_2021_02/592243480R" TargetMode="External" /><Relationship Id="rId63" Type="http://schemas.openxmlformats.org/officeDocument/2006/relationships/hyperlink" Target="https://podminky.urs.cz/item/CS_URS_2021_02/894414211" TargetMode="External" /><Relationship Id="rId64" Type="http://schemas.openxmlformats.org/officeDocument/2006/relationships/hyperlink" Target="https://podminky.urs.cz/item/CS_URS_2021_02/894502201" TargetMode="External" /><Relationship Id="rId65" Type="http://schemas.openxmlformats.org/officeDocument/2006/relationships/hyperlink" Target="https://podminky.urs.cz/item/CS_URS_2021_02/894503111" TargetMode="External" /><Relationship Id="rId66" Type="http://schemas.openxmlformats.org/officeDocument/2006/relationships/hyperlink" Target="https://podminky.urs.cz/item/CS_URS_2021_02/894608112" TargetMode="External" /><Relationship Id="rId67" Type="http://schemas.openxmlformats.org/officeDocument/2006/relationships/hyperlink" Target="https://podminky.urs.cz/item/CS_URS_2021_02/894608211" TargetMode="External" /><Relationship Id="rId68" Type="http://schemas.openxmlformats.org/officeDocument/2006/relationships/hyperlink" Target="https://podminky.urs.cz/item/CS_URS_2021_02/899102211" TargetMode="External" /><Relationship Id="rId69" Type="http://schemas.openxmlformats.org/officeDocument/2006/relationships/hyperlink" Target="https://podminky.urs.cz/item/CS_URS_2021_02/899104112" TargetMode="External" /><Relationship Id="rId70" Type="http://schemas.openxmlformats.org/officeDocument/2006/relationships/hyperlink" Target="https://podminky.urs.cz/item/CS_URS_2021_02/899501221" TargetMode="External" /><Relationship Id="rId71" Type="http://schemas.openxmlformats.org/officeDocument/2006/relationships/hyperlink" Target="https://podminky.urs.cz/item/CS_URS_2021_02/899503111" TargetMode="External" /><Relationship Id="rId72" Type="http://schemas.openxmlformats.org/officeDocument/2006/relationships/hyperlink" Target="https://podminky.urs.cz/item/CS_URS_2021_02/899623151" TargetMode="External" /><Relationship Id="rId73" Type="http://schemas.openxmlformats.org/officeDocument/2006/relationships/hyperlink" Target="https://podminky.urs.cz/item/CS_URS_2021_02/63232130" TargetMode="External" /><Relationship Id="rId74" Type="http://schemas.openxmlformats.org/officeDocument/2006/relationships/hyperlink" Target="https://podminky.urs.cz/item/CS_URS_2021_02/63231058" TargetMode="External" /><Relationship Id="rId75" Type="http://schemas.openxmlformats.org/officeDocument/2006/relationships/hyperlink" Target="https://podminky.urs.cz/item/CS_URS_2021_02/953961112" TargetMode="External" /><Relationship Id="rId76" Type="http://schemas.openxmlformats.org/officeDocument/2006/relationships/hyperlink" Target="https://podminky.urs.cz/item/CS_URS_2021_02/997013501" TargetMode="External" /><Relationship Id="rId77" Type="http://schemas.openxmlformats.org/officeDocument/2006/relationships/hyperlink" Target="https://podminky.urs.cz/item/CS_URS_2021_02/997013509" TargetMode="External" /><Relationship Id="rId78" Type="http://schemas.openxmlformats.org/officeDocument/2006/relationships/hyperlink" Target="https://podminky.urs.cz/item/CS_URS_2021_02/998274101" TargetMode="External" /><Relationship Id="rId7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5001104" TargetMode="External" /><Relationship Id="rId2" Type="http://schemas.openxmlformats.org/officeDocument/2006/relationships/hyperlink" Target="https://podminky.urs.cz/item/CS_URS_2021_02/115101201" TargetMode="External" /><Relationship Id="rId3" Type="http://schemas.openxmlformats.org/officeDocument/2006/relationships/hyperlink" Target="https://podminky.urs.cz/item/CS_URS_2021_02/115101301" TargetMode="External" /><Relationship Id="rId4" Type="http://schemas.openxmlformats.org/officeDocument/2006/relationships/hyperlink" Target="https://podminky.urs.cz/item/CS_URS_2021_02/119001401" TargetMode="External" /><Relationship Id="rId5" Type="http://schemas.openxmlformats.org/officeDocument/2006/relationships/hyperlink" Target="https://podminky.urs.cz/item/CS_URS_2021_02/119001421" TargetMode="External" /><Relationship Id="rId6" Type="http://schemas.openxmlformats.org/officeDocument/2006/relationships/hyperlink" Target="https://podminky.urs.cz/item/CS_URS_2021_02/120001101" TargetMode="External" /><Relationship Id="rId7" Type="http://schemas.openxmlformats.org/officeDocument/2006/relationships/hyperlink" Target="https://podminky.urs.cz/item/CS_URS_2021_02/133254104" TargetMode="External" /><Relationship Id="rId8" Type="http://schemas.openxmlformats.org/officeDocument/2006/relationships/hyperlink" Target="https://podminky.urs.cz/item/CS_URS_2021_02/133354104" TargetMode="External" /><Relationship Id="rId9" Type="http://schemas.openxmlformats.org/officeDocument/2006/relationships/hyperlink" Target="https://podminky.urs.cz/item/CS_URS_2021_02/154067141" TargetMode="External" /><Relationship Id="rId10" Type="http://schemas.openxmlformats.org/officeDocument/2006/relationships/hyperlink" Target="https://podminky.urs.cz/item/CS_URS_2021_02/154067241" TargetMode="External" /><Relationship Id="rId11" Type="http://schemas.openxmlformats.org/officeDocument/2006/relationships/hyperlink" Target="https://podminky.urs.cz/item/CS_URS_2021_02/154067242" TargetMode="External" /><Relationship Id="rId12" Type="http://schemas.openxmlformats.org/officeDocument/2006/relationships/hyperlink" Target="https://podminky.urs.cz/item/CS_URS_2021_02/154067341" TargetMode="External" /><Relationship Id="rId13" Type="http://schemas.openxmlformats.org/officeDocument/2006/relationships/hyperlink" Target="https://podminky.urs.cz/item/CS_URS_2021_02/154067342" TargetMode="External" /><Relationship Id="rId14" Type="http://schemas.openxmlformats.org/officeDocument/2006/relationships/hyperlink" Target="https://podminky.urs.cz/item/CS_URS_2021_02/154903111" TargetMode="External" /><Relationship Id="rId15" Type="http://schemas.openxmlformats.org/officeDocument/2006/relationships/hyperlink" Target="https://podminky.urs.cz/item/CS_URS_2021_02/162351104" TargetMode="External" /><Relationship Id="rId16" Type="http://schemas.openxmlformats.org/officeDocument/2006/relationships/hyperlink" Target="https://podminky.urs.cz/item/CS_URS_2021_02/162751117" TargetMode="External" /><Relationship Id="rId17" Type="http://schemas.openxmlformats.org/officeDocument/2006/relationships/hyperlink" Target="https://podminky.urs.cz/item/CS_URS_2021_02/162751119" TargetMode="External" /><Relationship Id="rId18" Type="http://schemas.openxmlformats.org/officeDocument/2006/relationships/hyperlink" Target="https://podminky.urs.cz/item/CS_URS_2021_02/162751137" TargetMode="External" /><Relationship Id="rId19" Type="http://schemas.openxmlformats.org/officeDocument/2006/relationships/hyperlink" Target="https://podminky.urs.cz/item/CS_URS_2021_02/162751139" TargetMode="External" /><Relationship Id="rId20" Type="http://schemas.openxmlformats.org/officeDocument/2006/relationships/hyperlink" Target="https://podminky.urs.cz/item/CS_URS_2021_02/167151111" TargetMode="External" /><Relationship Id="rId21" Type="http://schemas.openxmlformats.org/officeDocument/2006/relationships/hyperlink" Target="https://podminky.urs.cz/item/CS_URS_2021_02/174101101" TargetMode="External" /><Relationship Id="rId22" Type="http://schemas.openxmlformats.org/officeDocument/2006/relationships/hyperlink" Target="https://podminky.urs.cz/item/CS_URS_2021_02/58331200" TargetMode="External" /><Relationship Id="rId23" Type="http://schemas.openxmlformats.org/officeDocument/2006/relationships/hyperlink" Target="https://podminky.urs.cz/item/CS_URS_2021_02/175151101" TargetMode="External" /><Relationship Id="rId24" Type="http://schemas.openxmlformats.org/officeDocument/2006/relationships/hyperlink" Target="https://podminky.urs.cz/item/CS_URS_2021_02/58337302" TargetMode="External" /><Relationship Id="rId25" Type="http://schemas.openxmlformats.org/officeDocument/2006/relationships/hyperlink" Target="https://podminky.urs.cz/item/CS_URS_2021_02/215901101" TargetMode="External" /><Relationship Id="rId26" Type="http://schemas.openxmlformats.org/officeDocument/2006/relationships/hyperlink" Target="https://podminky.urs.cz/item/CS_URS_2021_02/359901211" TargetMode="External" /><Relationship Id="rId27" Type="http://schemas.openxmlformats.org/officeDocument/2006/relationships/hyperlink" Target="https://podminky.urs.cz/item/CS_URS_2021_02/451541111" TargetMode="External" /><Relationship Id="rId28" Type="http://schemas.openxmlformats.org/officeDocument/2006/relationships/hyperlink" Target="https://podminky.urs.cz/item/CS_URS_2021_02/452112111" TargetMode="External" /><Relationship Id="rId29" Type="http://schemas.openxmlformats.org/officeDocument/2006/relationships/hyperlink" Target="https://podminky.urs.cz/item/CS_URS_2021_02/59224012" TargetMode="External" /><Relationship Id="rId30" Type="http://schemas.openxmlformats.org/officeDocument/2006/relationships/hyperlink" Target="https://podminky.urs.cz/item/CS_URS_2021_02/59224013" TargetMode="External" /><Relationship Id="rId31" Type="http://schemas.openxmlformats.org/officeDocument/2006/relationships/hyperlink" Target="https://podminky.urs.cz/item/CS_URS_2021_02/452311131" TargetMode="External" /><Relationship Id="rId32" Type="http://schemas.openxmlformats.org/officeDocument/2006/relationships/hyperlink" Target="https://podminky.urs.cz/item/CS_URS_2021_02/452312131" TargetMode="External" /><Relationship Id="rId33" Type="http://schemas.openxmlformats.org/officeDocument/2006/relationships/hyperlink" Target="https://podminky.urs.cz/item/CS_URS_2021_02/452351101" TargetMode="External" /><Relationship Id="rId34" Type="http://schemas.openxmlformats.org/officeDocument/2006/relationships/hyperlink" Target="https://podminky.urs.cz/item/CS_URS_2021_02/810491811" TargetMode="External" /><Relationship Id="rId35" Type="http://schemas.openxmlformats.org/officeDocument/2006/relationships/hyperlink" Target="https://podminky.urs.cz/item/CS_URS_2021_02/822492111" TargetMode="External" /><Relationship Id="rId36" Type="http://schemas.openxmlformats.org/officeDocument/2006/relationships/hyperlink" Target="https://podminky.urs.cz/item/CS_URS_2021_02/831263195" TargetMode="External" /><Relationship Id="rId37" Type="http://schemas.openxmlformats.org/officeDocument/2006/relationships/hyperlink" Target="https://podminky.urs.cz/item/CS_URS_2021_02/831352121" TargetMode="External" /><Relationship Id="rId38" Type="http://schemas.openxmlformats.org/officeDocument/2006/relationships/hyperlink" Target="https://podminky.urs.cz/item/CS_URS_2021_02/59710633" TargetMode="External" /><Relationship Id="rId39" Type="http://schemas.openxmlformats.org/officeDocument/2006/relationships/hyperlink" Target="https://podminky.urs.cz/item/CS_URS_2021_02/831352193" TargetMode="External" /><Relationship Id="rId40" Type="http://schemas.openxmlformats.org/officeDocument/2006/relationships/hyperlink" Target="https://podminky.urs.cz/item/CS_URS_2021_02/837352221" TargetMode="External" /><Relationship Id="rId41" Type="http://schemas.openxmlformats.org/officeDocument/2006/relationships/hyperlink" Target="https://podminky.urs.cz/item/CS_URS_2021_02/59710986" TargetMode="External" /><Relationship Id="rId42" Type="http://schemas.openxmlformats.org/officeDocument/2006/relationships/hyperlink" Target="https://podminky.urs.cz/item/CS_URS_2021_02/892492121" TargetMode="External" /><Relationship Id="rId43" Type="http://schemas.openxmlformats.org/officeDocument/2006/relationships/hyperlink" Target="https://podminky.urs.cz/item/CS_URS_2021_02/894411311" TargetMode="External" /><Relationship Id="rId44" Type="http://schemas.openxmlformats.org/officeDocument/2006/relationships/hyperlink" Target="https://podminky.urs.cz/item/CS_URS_2021_02/59224070" TargetMode="External" /><Relationship Id="rId45" Type="http://schemas.openxmlformats.org/officeDocument/2006/relationships/hyperlink" Target="https://podminky.urs.cz/item/CS_URS_2021_02/59224066" TargetMode="External" /><Relationship Id="rId46" Type="http://schemas.openxmlformats.org/officeDocument/2006/relationships/hyperlink" Target="https://podminky.urs.cz/item/CS_URS_2021_02/894412411" TargetMode="External" /><Relationship Id="rId47" Type="http://schemas.openxmlformats.org/officeDocument/2006/relationships/hyperlink" Target="https://podminky.urs.cz/item/CS_URS_2021_02/59224312" TargetMode="External" /><Relationship Id="rId48" Type="http://schemas.openxmlformats.org/officeDocument/2006/relationships/hyperlink" Target="https://podminky.urs.cz/item/CS_URS_2021_02/894414211" TargetMode="External" /><Relationship Id="rId49" Type="http://schemas.openxmlformats.org/officeDocument/2006/relationships/hyperlink" Target="https://podminky.urs.cz/item/CS_URS_2021_02/894414111" TargetMode="External" /><Relationship Id="rId50" Type="http://schemas.openxmlformats.org/officeDocument/2006/relationships/hyperlink" Target="https://podminky.urs.cz/item/CS_URS_2021_02/592243480" TargetMode="External" /><Relationship Id="rId51" Type="http://schemas.openxmlformats.org/officeDocument/2006/relationships/hyperlink" Target="https://podminky.urs.cz/item/CS_URS_2021_02/899104112" TargetMode="External" /><Relationship Id="rId52" Type="http://schemas.openxmlformats.org/officeDocument/2006/relationships/hyperlink" Target="https://podminky.urs.cz/item/CS_URS_2021_02/997013501" TargetMode="External" /><Relationship Id="rId53" Type="http://schemas.openxmlformats.org/officeDocument/2006/relationships/hyperlink" Target="https://podminky.urs.cz/item/CS_URS_2021_02/997013509" TargetMode="External" /><Relationship Id="rId54" Type="http://schemas.openxmlformats.org/officeDocument/2006/relationships/hyperlink" Target="https://podminky.urs.cz/item/CS_URS_2021_02/998274101" TargetMode="External" /><Relationship Id="rId5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5001103" TargetMode="External" /><Relationship Id="rId2" Type="http://schemas.openxmlformats.org/officeDocument/2006/relationships/hyperlink" Target="https://podminky.urs.cz/item/CS_URS_2021_02/115101201" TargetMode="External" /><Relationship Id="rId3" Type="http://schemas.openxmlformats.org/officeDocument/2006/relationships/hyperlink" Target="https://podminky.urs.cz/item/CS_URS_2021_02/115101301" TargetMode="External" /><Relationship Id="rId4" Type="http://schemas.openxmlformats.org/officeDocument/2006/relationships/hyperlink" Target="https://podminky.urs.cz/item/CS_URS_2021_02/119001401" TargetMode="External" /><Relationship Id="rId5" Type="http://schemas.openxmlformats.org/officeDocument/2006/relationships/hyperlink" Target="https://podminky.urs.cz/item/CS_URS_2021_02/119001421" TargetMode="External" /><Relationship Id="rId6" Type="http://schemas.openxmlformats.org/officeDocument/2006/relationships/hyperlink" Target="https://podminky.urs.cz/item/CS_URS_2021_02/120001101" TargetMode="External" /><Relationship Id="rId7" Type="http://schemas.openxmlformats.org/officeDocument/2006/relationships/hyperlink" Target="https://podminky.urs.cz/item/CS_URS_2021_02/132254204" TargetMode="External" /><Relationship Id="rId8" Type="http://schemas.openxmlformats.org/officeDocument/2006/relationships/hyperlink" Target="https://podminky.urs.cz/item/CS_URS_2021_02/132354204" TargetMode="External" /><Relationship Id="rId9" Type="http://schemas.openxmlformats.org/officeDocument/2006/relationships/hyperlink" Target="https://podminky.urs.cz/item/CS_URS_2021_02/151811143" TargetMode="External" /><Relationship Id="rId10" Type="http://schemas.openxmlformats.org/officeDocument/2006/relationships/hyperlink" Target="https://podminky.urs.cz/item/CS_URS_2021_02/151811243" TargetMode="External" /><Relationship Id="rId11" Type="http://schemas.openxmlformats.org/officeDocument/2006/relationships/hyperlink" Target="https://podminky.urs.cz/item/CS_URS_2021_02/162351104" TargetMode="External" /><Relationship Id="rId12" Type="http://schemas.openxmlformats.org/officeDocument/2006/relationships/hyperlink" Target="https://podminky.urs.cz/item/CS_URS_2021_02/162751117" TargetMode="External" /><Relationship Id="rId13" Type="http://schemas.openxmlformats.org/officeDocument/2006/relationships/hyperlink" Target="https://podminky.urs.cz/item/CS_URS_2021_02/162751119" TargetMode="External" /><Relationship Id="rId14" Type="http://schemas.openxmlformats.org/officeDocument/2006/relationships/hyperlink" Target="https://podminky.urs.cz/item/CS_URS_2021_02/162751137" TargetMode="External" /><Relationship Id="rId15" Type="http://schemas.openxmlformats.org/officeDocument/2006/relationships/hyperlink" Target="https://podminky.urs.cz/item/CS_URS_2021_02/162751139" TargetMode="External" /><Relationship Id="rId16" Type="http://schemas.openxmlformats.org/officeDocument/2006/relationships/hyperlink" Target="https://podminky.urs.cz/item/CS_URS_2021_02/167151111" TargetMode="External" /><Relationship Id="rId17" Type="http://schemas.openxmlformats.org/officeDocument/2006/relationships/hyperlink" Target="https://podminky.urs.cz/item/CS_URS_2021_02/174101101" TargetMode="External" /><Relationship Id="rId18" Type="http://schemas.openxmlformats.org/officeDocument/2006/relationships/hyperlink" Target="https://podminky.urs.cz/item/CS_URS_2021_02/58331200" TargetMode="External" /><Relationship Id="rId19" Type="http://schemas.openxmlformats.org/officeDocument/2006/relationships/hyperlink" Target="https://podminky.urs.cz/item/CS_URS_2021_02/175151101" TargetMode="External" /><Relationship Id="rId20" Type="http://schemas.openxmlformats.org/officeDocument/2006/relationships/hyperlink" Target="https://podminky.urs.cz/item/CS_URS_2021_02/58337302" TargetMode="External" /><Relationship Id="rId21" Type="http://schemas.openxmlformats.org/officeDocument/2006/relationships/hyperlink" Target="https://podminky.urs.cz/item/CS_URS_2021_02/215901101" TargetMode="External" /><Relationship Id="rId22" Type="http://schemas.openxmlformats.org/officeDocument/2006/relationships/hyperlink" Target="https://podminky.urs.cz/item/CS_URS_2021_02/359901211" TargetMode="External" /><Relationship Id="rId23" Type="http://schemas.openxmlformats.org/officeDocument/2006/relationships/hyperlink" Target="https://podminky.urs.cz/item/CS_URS_2021_02/810521811" TargetMode="External" /><Relationship Id="rId24" Type="http://schemas.openxmlformats.org/officeDocument/2006/relationships/hyperlink" Target="https://podminky.urs.cz/item/CS_URS_2021_02/890351851" TargetMode="External" /><Relationship Id="rId25" Type="http://schemas.openxmlformats.org/officeDocument/2006/relationships/hyperlink" Target="https://podminky.urs.cz/item/CS_URS_2021_02/451573111" TargetMode="External" /><Relationship Id="rId26" Type="http://schemas.openxmlformats.org/officeDocument/2006/relationships/hyperlink" Target="https://podminky.urs.cz/item/CS_URS_2021_02/452112111" TargetMode="External" /><Relationship Id="rId27" Type="http://schemas.openxmlformats.org/officeDocument/2006/relationships/hyperlink" Target="https://podminky.urs.cz/item/CS_URS_2021_02/59224010" TargetMode="External" /><Relationship Id="rId28" Type="http://schemas.openxmlformats.org/officeDocument/2006/relationships/hyperlink" Target="https://podminky.urs.cz/item/CS_URS_2021_02/59224011" TargetMode="External" /><Relationship Id="rId29" Type="http://schemas.openxmlformats.org/officeDocument/2006/relationships/hyperlink" Target="https://podminky.urs.cz/item/CS_URS_2021_02/452311131" TargetMode="External" /><Relationship Id="rId30" Type="http://schemas.openxmlformats.org/officeDocument/2006/relationships/hyperlink" Target="https://podminky.urs.cz/item/CS_URS_2021_02/452312131" TargetMode="External" /><Relationship Id="rId31" Type="http://schemas.openxmlformats.org/officeDocument/2006/relationships/hyperlink" Target="https://podminky.urs.cz/item/CS_URS_2021_02/452351101" TargetMode="External" /><Relationship Id="rId32" Type="http://schemas.openxmlformats.org/officeDocument/2006/relationships/hyperlink" Target="https://podminky.urs.cz/item/CS_URS_2021_02/822492111" TargetMode="External" /><Relationship Id="rId33" Type="http://schemas.openxmlformats.org/officeDocument/2006/relationships/hyperlink" Target="https://podminky.urs.cz/item/CS_URS_2021_02/831263195" TargetMode="External" /><Relationship Id="rId34" Type="http://schemas.openxmlformats.org/officeDocument/2006/relationships/hyperlink" Target="https://podminky.urs.cz/item/CS_URS_2021_02/831352121" TargetMode="External" /><Relationship Id="rId35" Type="http://schemas.openxmlformats.org/officeDocument/2006/relationships/hyperlink" Target="https://podminky.urs.cz/item/CS_URS_2021_02/59710633" TargetMode="External" /><Relationship Id="rId36" Type="http://schemas.openxmlformats.org/officeDocument/2006/relationships/hyperlink" Target="https://podminky.urs.cz/item/CS_URS_2021_02/831352193" TargetMode="External" /><Relationship Id="rId37" Type="http://schemas.openxmlformats.org/officeDocument/2006/relationships/hyperlink" Target="https://podminky.urs.cz/item/CS_URS_2021_02/837352221" TargetMode="External" /><Relationship Id="rId38" Type="http://schemas.openxmlformats.org/officeDocument/2006/relationships/hyperlink" Target="https://podminky.urs.cz/item/CS_URS_2021_02/59710986" TargetMode="External" /><Relationship Id="rId39" Type="http://schemas.openxmlformats.org/officeDocument/2006/relationships/hyperlink" Target="https://podminky.urs.cz/item/CS_URS_2021_02/877375211" TargetMode="External" /><Relationship Id="rId40" Type="http://schemas.openxmlformats.org/officeDocument/2006/relationships/hyperlink" Target="https://podminky.urs.cz/item/CS_URS_2021_02/28612015" TargetMode="External" /><Relationship Id="rId41" Type="http://schemas.openxmlformats.org/officeDocument/2006/relationships/hyperlink" Target="https://podminky.urs.cz/item/CS_URS_2021_02/892492121" TargetMode="External" /><Relationship Id="rId42" Type="http://schemas.openxmlformats.org/officeDocument/2006/relationships/hyperlink" Target="https://podminky.urs.cz/item/CS_URS_2021_02/894411311" TargetMode="External" /><Relationship Id="rId43" Type="http://schemas.openxmlformats.org/officeDocument/2006/relationships/hyperlink" Target="https://podminky.urs.cz/item/CS_URS_2021_02/59224070" TargetMode="External" /><Relationship Id="rId44" Type="http://schemas.openxmlformats.org/officeDocument/2006/relationships/hyperlink" Target="https://podminky.urs.cz/item/CS_URS_2021_02/59224066" TargetMode="External" /><Relationship Id="rId45" Type="http://schemas.openxmlformats.org/officeDocument/2006/relationships/hyperlink" Target="https://podminky.urs.cz/item/CS_URS_2021_02/894412411" TargetMode="External" /><Relationship Id="rId46" Type="http://schemas.openxmlformats.org/officeDocument/2006/relationships/hyperlink" Target="https://podminky.urs.cz/item/CS_URS_2021_02/59224312" TargetMode="External" /><Relationship Id="rId47" Type="http://schemas.openxmlformats.org/officeDocument/2006/relationships/hyperlink" Target="https://podminky.urs.cz/item/CS_URS_2021_02/894414211" TargetMode="External" /><Relationship Id="rId48" Type="http://schemas.openxmlformats.org/officeDocument/2006/relationships/hyperlink" Target="https://podminky.urs.cz/item/CS_URS_2021_02/894414111" TargetMode="External" /><Relationship Id="rId49" Type="http://schemas.openxmlformats.org/officeDocument/2006/relationships/hyperlink" Target="https://podminky.urs.cz/item/CS_URS_2021_02/592243480" TargetMode="External" /><Relationship Id="rId50" Type="http://schemas.openxmlformats.org/officeDocument/2006/relationships/hyperlink" Target="https://podminky.urs.cz/item/CS_URS_2021_02/899102211" TargetMode="External" /><Relationship Id="rId51" Type="http://schemas.openxmlformats.org/officeDocument/2006/relationships/hyperlink" Target="https://podminky.urs.cz/item/CS_URS_2021_02/899104112" TargetMode="External" /><Relationship Id="rId52" Type="http://schemas.openxmlformats.org/officeDocument/2006/relationships/hyperlink" Target="https://podminky.urs.cz/item/CS_URS_2021_02/997013511" TargetMode="External" /><Relationship Id="rId53" Type="http://schemas.openxmlformats.org/officeDocument/2006/relationships/hyperlink" Target="https://podminky.urs.cz/item/CS_URS_2021_02/997013509" TargetMode="External" /><Relationship Id="rId54" Type="http://schemas.openxmlformats.org/officeDocument/2006/relationships/hyperlink" Target="https://podminky.urs.cz/item/CS_URS_2021_02/998274101" TargetMode="External" /><Relationship Id="rId55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5001103" TargetMode="External" /><Relationship Id="rId2" Type="http://schemas.openxmlformats.org/officeDocument/2006/relationships/hyperlink" Target="https://podminky.urs.cz/item/CS_URS_2021_02/115101201" TargetMode="External" /><Relationship Id="rId3" Type="http://schemas.openxmlformats.org/officeDocument/2006/relationships/hyperlink" Target="https://podminky.urs.cz/item/CS_URS_2021_02/115101301" TargetMode="External" /><Relationship Id="rId4" Type="http://schemas.openxmlformats.org/officeDocument/2006/relationships/hyperlink" Target="https://podminky.urs.cz/item/CS_URS_2021_02/119001401" TargetMode="External" /><Relationship Id="rId5" Type="http://schemas.openxmlformats.org/officeDocument/2006/relationships/hyperlink" Target="https://podminky.urs.cz/item/CS_URS_2021_02/119001421" TargetMode="External" /><Relationship Id="rId6" Type="http://schemas.openxmlformats.org/officeDocument/2006/relationships/hyperlink" Target="https://podminky.urs.cz/item/CS_URS_2021_02/120001101" TargetMode="External" /><Relationship Id="rId7" Type="http://schemas.openxmlformats.org/officeDocument/2006/relationships/hyperlink" Target="https://podminky.urs.cz/item/CS_URS_2021_02/132254205" TargetMode="External" /><Relationship Id="rId8" Type="http://schemas.openxmlformats.org/officeDocument/2006/relationships/hyperlink" Target="https://podminky.urs.cz/item/CS_URS_2021_02/132354205" TargetMode="External" /><Relationship Id="rId9" Type="http://schemas.openxmlformats.org/officeDocument/2006/relationships/hyperlink" Target="https://podminky.urs.cz/item/CS_URS_2021_02/151811143" TargetMode="External" /><Relationship Id="rId10" Type="http://schemas.openxmlformats.org/officeDocument/2006/relationships/hyperlink" Target="https://podminky.urs.cz/item/CS_URS_2021_02/151811243" TargetMode="External" /><Relationship Id="rId11" Type="http://schemas.openxmlformats.org/officeDocument/2006/relationships/hyperlink" Target="https://podminky.urs.cz/item/CS_URS_2021_02/162351104" TargetMode="External" /><Relationship Id="rId12" Type="http://schemas.openxmlformats.org/officeDocument/2006/relationships/hyperlink" Target="https://podminky.urs.cz/item/CS_URS_2021_02/162751117" TargetMode="External" /><Relationship Id="rId13" Type="http://schemas.openxmlformats.org/officeDocument/2006/relationships/hyperlink" Target="https://podminky.urs.cz/item/CS_URS_2021_02/162751119" TargetMode="External" /><Relationship Id="rId14" Type="http://schemas.openxmlformats.org/officeDocument/2006/relationships/hyperlink" Target="https://podminky.urs.cz/item/CS_URS_2021_02/162751137" TargetMode="External" /><Relationship Id="rId15" Type="http://schemas.openxmlformats.org/officeDocument/2006/relationships/hyperlink" Target="https://podminky.urs.cz/item/CS_URS_2021_02/162751139" TargetMode="External" /><Relationship Id="rId16" Type="http://schemas.openxmlformats.org/officeDocument/2006/relationships/hyperlink" Target="https://podminky.urs.cz/item/CS_URS_2021_02/167151111" TargetMode="External" /><Relationship Id="rId17" Type="http://schemas.openxmlformats.org/officeDocument/2006/relationships/hyperlink" Target="https://podminky.urs.cz/item/CS_URS_2021_02/174101101" TargetMode="External" /><Relationship Id="rId18" Type="http://schemas.openxmlformats.org/officeDocument/2006/relationships/hyperlink" Target="https://podminky.urs.cz/item/CS_URS_2021_02/58331200" TargetMode="External" /><Relationship Id="rId19" Type="http://schemas.openxmlformats.org/officeDocument/2006/relationships/hyperlink" Target="https://podminky.urs.cz/item/CS_URS_2021_02/175151101" TargetMode="External" /><Relationship Id="rId20" Type="http://schemas.openxmlformats.org/officeDocument/2006/relationships/hyperlink" Target="https://podminky.urs.cz/item/CS_URS_2021_02/58337302" TargetMode="External" /><Relationship Id="rId21" Type="http://schemas.openxmlformats.org/officeDocument/2006/relationships/hyperlink" Target="https://podminky.urs.cz/item/CS_URS_2021_02/213141111" TargetMode="External" /><Relationship Id="rId22" Type="http://schemas.openxmlformats.org/officeDocument/2006/relationships/hyperlink" Target="https://podminky.urs.cz/item/CS_URS_2021_02/69311090" TargetMode="External" /><Relationship Id="rId23" Type="http://schemas.openxmlformats.org/officeDocument/2006/relationships/hyperlink" Target="https://podminky.urs.cz/item/CS_URS_2021_02/215901101" TargetMode="External" /><Relationship Id="rId24" Type="http://schemas.openxmlformats.org/officeDocument/2006/relationships/hyperlink" Target="https://podminky.urs.cz/item/CS_URS_2021_02/273313911" TargetMode="External" /><Relationship Id="rId25" Type="http://schemas.openxmlformats.org/officeDocument/2006/relationships/hyperlink" Target="https://podminky.urs.cz/item/CS_URS_2021_02/711113115" TargetMode="External" /><Relationship Id="rId26" Type="http://schemas.openxmlformats.org/officeDocument/2006/relationships/hyperlink" Target="https://podminky.urs.cz/item/CS_URS_2021_02/359901212" TargetMode="External" /><Relationship Id="rId27" Type="http://schemas.openxmlformats.org/officeDocument/2006/relationships/hyperlink" Target="https://podminky.urs.cz/item/CS_URS_2021_02/810521811" TargetMode="External" /><Relationship Id="rId28" Type="http://schemas.openxmlformats.org/officeDocument/2006/relationships/hyperlink" Target="https://podminky.urs.cz/item/CS_URS_2021_02/890351851" TargetMode="External" /><Relationship Id="rId29" Type="http://schemas.openxmlformats.org/officeDocument/2006/relationships/hyperlink" Target="https://podminky.urs.cz/item/CS_URS_2021_02/451573111" TargetMode="External" /><Relationship Id="rId30" Type="http://schemas.openxmlformats.org/officeDocument/2006/relationships/hyperlink" Target="https://podminky.urs.cz/item/CS_URS_2021_02/452112111" TargetMode="External" /><Relationship Id="rId31" Type="http://schemas.openxmlformats.org/officeDocument/2006/relationships/hyperlink" Target="https://podminky.urs.cz/item/CS_URS_2021_02/59224184" TargetMode="External" /><Relationship Id="rId32" Type="http://schemas.openxmlformats.org/officeDocument/2006/relationships/hyperlink" Target="https://podminky.urs.cz/item/CS_URS_2021_02/59224185" TargetMode="External" /><Relationship Id="rId33" Type="http://schemas.openxmlformats.org/officeDocument/2006/relationships/hyperlink" Target="https://podminky.urs.cz/item/CS_URS_2021_02/452311131" TargetMode="External" /><Relationship Id="rId34" Type="http://schemas.openxmlformats.org/officeDocument/2006/relationships/hyperlink" Target="https://podminky.urs.cz/item/CS_URS_2021_02/452312131" TargetMode="External" /><Relationship Id="rId35" Type="http://schemas.openxmlformats.org/officeDocument/2006/relationships/hyperlink" Target="https://podminky.urs.cz/item/CS_URS_2021_02/452351101" TargetMode="External" /><Relationship Id="rId36" Type="http://schemas.openxmlformats.org/officeDocument/2006/relationships/hyperlink" Target="https://podminky.urs.cz/item/CS_URS_2021_02/831263195" TargetMode="External" /><Relationship Id="rId37" Type="http://schemas.openxmlformats.org/officeDocument/2006/relationships/hyperlink" Target="https://podminky.urs.cz/item/CS_URS_2021_02/831352121" TargetMode="External" /><Relationship Id="rId38" Type="http://schemas.openxmlformats.org/officeDocument/2006/relationships/hyperlink" Target="https://podminky.urs.cz/item/CS_URS_2021_02/59710633" TargetMode="External" /><Relationship Id="rId39" Type="http://schemas.openxmlformats.org/officeDocument/2006/relationships/hyperlink" Target="https://podminky.urs.cz/item/CS_URS_2021_02/831352193" TargetMode="External" /><Relationship Id="rId40" Type="http://schemas.openxmlformats.org/officeDocument/2006/relationships/hyperlink" Target="https://podminky.urs.cz/item/CS_URS_2021_02/837352221" TargetMode="External" /><Relationship Id="rId41" Type="http://schemas.openxmlformats.org/officeDocument/2006/relationships/hyperlink" Target="https://podminky.urs.cz/item/CS_URS_2021_02/59710987" TargetMode="External" /><Relationship Id="rId42" Type="http://schemas.openxmlformats.org/officeDocument/2006/relationships/hyperlink" Target="https://podminky.urs.cz/item/CS_URS_2021_02/892542121" TargetMode="External" /><Relationship Id="rId43" Type="http://schemas.openxmlformats.org/officeDocument/2006/relationships/hyperlink" Target="https://podminky.urs.cz/item/CS_URS_2021_02/894104122" TargetMode="External" /><Relationship Id="rId44" Type="http://schemas.openxmlformats.org/officeDocument/2006/relationships/hyperlink" Target="https://podminky.urs.cz/item/CS_URS_2021_02/894204261" TargetMode="External" /><Relationship Id="rId45" Type="http://schemas.openxmlformats.org/officeDocument/2006/relationships/hyperlink" Target="https://podminky.urs.cz/item/CS_URS_2021_02/894302171" TargetMode="External" /><Relationship Id="rId46" Type="http://schemas.openxmlformats.org/officeDocument/2006/relationships/hyperlink" Target="https://podminky.urs.cz/item/CS_URS_2021_02/894302271" TargetMode="External" /><Relationship Id="rId47" Type="http://schemas.openxmlformats.org/officeDocument/2006/relationships/hyperlink" Target="https://podminky.urs.cz/item/CS_URS_2021_02/894502201" TargetMode="External" /><Relationship Id="rId48" Type="http://schemas.openxmlformats.org/officeDocument/2006/relationships/hyperlink" Target="https://podminky.urs.cz/item/CS_URS_2021_02/894503111" TargetMode="External" /><Relationship Id="rId49" Type="http://schemas.openxmlformats.org/officeDocument/2006/relationships/hyperlink" Target="https://podminky.urs.cz/item/CS_URS_2021_02/894608112" TargetMode="External" /><Relationship Id="rId50" Type="http://schemas.openxmlformats.org/officeDocument/2006/relationships/hyperlink" Target="https://podminky.urs.cz/item/CS_URS_2021_02/894608211" TargetMode="External" /><Relationship Id="rId51" Type="http://schemas.openxmlformats.org/officeDocument/2006/relationships/hyperlink" Target="https://podminky.urs.cz/item/CS_URS_2021_02/899102211" TargetMode="External" /><Relationship Id="rId52" Type="http://schemas.openxmlformats.org/officeDocument/2006/relationships/hyperlink" Target="https://podminky.urs.cz/item/CS_URS_2021_02/899104112" TargetMode="External" /><Relationship Id="rId53" Type="http://schemas.openxmlformats.org/officeDocument/2006/relationships/hyperlink" Target="https://podminky.urs.cz/item/CS_URS_2021_02/899501221" TargetMode="External" /><Relationship Id="rId54" Type="http://schemas.openxmlformats.org/officeDocument/2006/relationships/hyperlink" Target="https://podminky.urs.cz/item/CS_URS_2021_02/899503111" TargetMode="External" /><Relationship Id="rId55" Type="http://schemas.openxmlformats.org/officeDocument/2006/relationships/hyperlink" Target="https://podminky.urs.cz/item/CS_URS_2021_02/63232610" TargetMode="External" /><Relationship Id="rId56" Type="http://schemas.openxmlformats.org/officeDocument/2006/relationships/hyperlink" Target="https://podminky.urs.cz/item/CS_URS_2021_02/997013501" TargetMode="External" /><Relationship Id="rId57" Type="http://schemas.openxmlformats.org/officeDocument/2006/relationships/hyperlink" Target="https://podminky.urs.cz/item/CS_URS_2021_02/997013509" TargetMode="External" /><Relationship Id="rId58" Type="http://schemas.openxmlformats.org/officeDocument/2006/relationships/hyperlink" Target="https://podminky.urs.cz/item/CS_URS_2021_02/998274101" TargetMode="External" /><Relationship Id="rId59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9001401" TargetMode="External" /><Relationship Id="rId2" Type="http://schemas.openxmlformats.org/officeDocument/2006/relationships/hyperlink" Target="https://podminky.urs.cz/item/CS_URS_2021_02/119001421" TargetMode="External" /><Relationship Id="rId3" Type="http://schemas.openxmlformats.org/officeDocument/2006/relationships/hyperlink" Target="https://podminky.urs.cz/item/CS_URS_2021_02/120001101" TargetMode="External" /><Relationship Id="rId4" Type="http://schemas.openxmlformats.org/officeDocument/2006/relationships/hyperlink" Target="https://podminky.urs.cz/item/CS_URS_2021_02/132254204" TargetMode="External" /><Relationship Id="rId5" Type="http://schemas.openxmlformats.org/officeDocument/2006/relationships/hyperlink" Target="https://podminky.urs.cz/item/CS_URS_2021_02/151101101" TargetMode="External" /><Relationship Id="rId6" Type="http://schemas.openxmlformats.org/officeDocument/2006/relationships/hyperlink" Target="https://podminky.urs.cz/item/CS_URS_2021_02/151101111" TargetMode="External" /><Relationship Id="rId7" Type="http://schemas.openxmlformats.org/officeDocument/2006/relationships/hyperlink" Target="https://podminky.urs.cz/item/CS_URS_2021_02/162351104" TargetMode="External" /><Relationship Id="rId8" Type="http://schemas.openxmlformats.org/officeDocument/2006/relationships/hyperlink" Target="https://podminky.urs.cz/item/CS_URS_2021_02/162751117" TargetMode="External" /><Relationship Id="rId9" Type="http://schemas.openxmlformats.org/officeDocument/2006/relationships/hyperlink" Target="https://podminky.urs.cz/item/CS_URS_2021_02/162751119" TargetMode="External" /><Relationship Id="rId10" Type="http://schemas.openxmlformats.org/officeDocument/2006/relationships/hyperlink" Target="https://podminky.urs.cz/item/CS_URS_2021_02/167151111" TargetMode="External" /><Relationship Id="rId11" Type="http://schemas.openxmlformats.org/officeDocument/2006/relationships/hyperlink" Target="https://podminky.urs.cz/item/CS_URS_2021_02/174101101" TargetMode="External" /><Relationship Id="rId12" Type="http://schemas.openxmlformats.org/officeDocument/2006/relationships/hyperlink" Target="https://podminky.urs.cz/item/CS_URS_2021_02/58331200" TargetMode="External" /><Relationship Id="rId13" Type="http://schemas.openxmlformats.org/officeDocument/2006/relationships/hyperlink" Target="https://podminky.urs.cz/item/CS_URS_2021_02/175151101" TargetMode="External" /><Relationship Id="rId14" Type="http://schemas.openxmlformats.org/officeDocument/2006/relationships/hyperlink" Target="https://podminky.urs.cz/item/CS_URS_2021_02/58337302" TargetMode="External" /><Relationship Id="rId15" Type="http://schemas.openxmlformats.org/officeDocument/2006/relationships/hyperlink" Target="https://podminky.urs.cz/item/CS_URS_2021_02/215901101" TargetMode="External" /><Relationship Id="rId16" Type="http://schemas.openxmlformats.org/officeDocument/2006/relationships/hyperlink" Target="https://podminky.urs.cz/item/CS_URS_2021_02/451573111" TargetMode="External" /><Relationship Id="rId17" Type="http://schemas.openxmlformats.org/officeDocument/2006/relationships/hyperlink" Target="https://podminky.urs.cz/item/CS_URS_2021_02/871161211" TargetMode="External" /><Relationship Id="rId18" Type="http://schemas.openxmlformats.org/officeDocument/2006/relationships/hyperlink" Target="https://podminky.urs.cz/item/CS_URS_2021_02/871211211" TargetMode="External" /><Relationship Id="rId19" Type="http://schemas.openxmlformats.org/officeDocument/2006/relationships/hyperlink" Target="https://podminky.urs.cz/item/CS_URS_2021_02/871241221" TargetMode="External" /><Relationship Id="rId20" Type="http://schemas.openxmlformats.org/officeDocument/2006/relationships/hyperlink" Target="https://podminky.urs.cz/item/CS_URS_2021_02/871321221" TargetMode="External" /><Relationship Id="rId21" Type="http://schemas.openxmlformats.org/officeDocument/2006/relationships/hyperlink" Target="https://podminky.urs.cz/item/CS_URS_2021_02/857242122" TargetMode="External" /><Relationship Id="rId22" Type="http://schemas.openxmlformats.org/officeDocument/2006/relationships/hyperlink" Target="https://podminky.urs.cz/item/CS_URS_2021_02/857241131" TargetMode="External" /><Relationship Id="rId23" Type="http://schemas.openxmlformats.org/officeDocument/2006/relationships/hyperlink" Target="https://podminky.urs.cz/item/CS_URS_2021_02/857312122" TargetMode="External" /><Relationship Id="rId24" Type="http://schemas.openxmlformats.org/officeDocument/2006/relationships/hyperlink" Target="https://podminky.urs.cz/item/CS_URS_2021_02/857314122" TargetMode="External" /><Relationship Id="rId25" Type="http://schemas.openxmlformats.org/officeDocument/2006/relationships/hyperlink" Target="https://podminky.urs.cz/item/CS_URS_2021_02/877241110" TargetMode="External" /><Relationship Id="rId26" Type="http://schemas.openxmlformats.org/officeDocument/2006/relationships/hyperlink" Target="https://podminky.urs.cz/item/CS_URS_2021_02/877241112" TargetMode="External" /><Relationship Id="rId27" Type="http://schemas.openxmlformats.org/officeDocument/2006/relationships/hyperlink" Target="https://podminky.urs.cz/item/CS_URS_2021_02/877241113" TargetMode="External" /><Relationship Id="rId28" Type="http://schemas.openxmlformats.org/officeDocument/2006/relationships/hyperlink" Target="https://podminky.urs.cz/item/CS_URS_2021_02/891211112" TargetMode="External" /><Relationship Id="rId29" Type="http://schemas.openxmlformats.org/officeDocument/2006/relationships/hyperlink" Target="https://podminky.urs.cz/item/CS_URS_2021_02/891241112" TargetMode="External" /><Relationship Id="rId30" Type="http://schemas.openxmlformats.org/officeDocument/2006/relationships/hyperlink" Target="https://podminky.urs.cz/item/CS_URS_2021_02/891311112" TargetMode="External" /><Relationship Id="rId31" Type="http://schemas.openxmlformats.org/officeDocument/2006/relationships/hyperlink" Target="https://podminky.urs.cz/item/CS_URS_2021_02/891269111" TargetMode="External" /><Relationship Id="rId32" Type="http://schemas.openxmlformats.org/officeDocument/2006/relationships/hyperlink" Target="https://podminky.urs.cz/item/CS_URS_2021_02/892241111" TargetMode="External" /><Relationship Id="rId33" Type="http://schemas.openxmlformats.org/officeDocument/2006/relationships/hyperlink" Target="https://podminky.urs.cz/item/CS_URS_2021_02/892271111" TargetMode="External" /><Relationship Id="rId34" Type="http://schemas.openxmlformats.org/officeDocument/2006/relationships/hyperlink" Target="https://podminky.urs.cz/item/CS_URS_2021_02/892372111" TargetMode="External" /><Relationship Id="rId35" Type="http://schemas.openxmlformats.org/officeDocument/2006/relationships/hyperlink" Target="https://podminky.urs.cz/item/CS_URS_2021_02/899401112" TargetMode="External" /><Relationship Id="rId36" Type="http://schemas.openxmlformats.org/officeDocument/2006/relationships/hyperlink" Target="https://podminky.urs.cz/item/CS_URS_2021_02/899712111" TargetMode="External" /><Relationship Id="rId37" Type="http://schemas.openxmlformats.org/officeDocument/2006/relationships/hyperlink" Target="https://podminky.urs.cz/item/CS_URS_2021_02/899721111" TargetMode="External" /><Relationship Id="rId38" Type="http://schemas.openxmlformats.org/officeDocument/2006/relationships/hyperlink" Target="https://podminky.urs.cz/item/CS_URS_2021_02/899722112" TargetMode="External" /><Relationship Id="rId39" Type="http://schemas.openxmlformats.org/officeDocument/2006/relationships/hyperlink" Target="https://podminky.urs.cz/item/CS_URS_2021_02/871161941" TargetMode="External" /><Relationship Id="rId40" Type="http://schemas.openxmlformats.org/officeDocument/2006/relationships/hyperlink" Target="https://podminky.urs.cz/item/CS_URS_2021_02/871211941" TargetMode="External" /><Relationship Id="rId41" Type="http://schemas.openxmlformats.org/officeDocument/2006/relationships/hyperlink" Target="https://podminky.urs.cz/item/CS_URS_2021_02/871241941" TargetMode="External" /><Relationship Id="rId42" Type="http://schemas.openxmlformats.org/officeDocument/2006/relationships/hyperlink" Target="https://podminky.urs.cz/item/CS_URS_2021_02/850311811" TargetMode="External" /><Relationship Id="rId43" Type="http://schemas.openxmlformats.org/officeDocument/2006/relationships/hyperlink" Target="https://podminky.urs.cz/item/CS_URS_2021_02/891241811" TargetMode="External" /><Relationship Id="rId44" Type="http://schemas.openxmlformats.org/officeDocument/2006/relationships/hyperlink" Target="https://podminky.urs.cz/item/CS_URS_2021_02/899101211" TargetMode="External" /><Relationship Id="rId45" Type="http://schemas.openxmlformats.org/officeDocument/2006/relationships/hyperlink" Target="https://podminky.urs.cz/item/CS_URS_2021_02/899623151" TargetMode="External" /><Relationship Id="rId46" Type="http://schemas.openxmlformats.org/officeDocument/2006/relationships/hyperlink" Target="https://podminky.urs.cz/item/CS_URS_2021_02/997013511" TargetMode="External" /><Relationship Id="rId47" Type="http://schemas.openxmlformats.org/officeDocument/2006/relationships/hyperlink" Target="https://podminky.urs.cz/item/CS_URS_2021_02/997013509" TargetMode="External" /><Relationship Id="rId48" Type="http://schemas.openxmlformats.org/officeDocument/2006/relationships/hyperlink" Target="https://podminky.urs.cz/item/CS_URS_2021_02/998276101" TargetMode="External" /><Relationship Id="rId49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3106123" TargetMode="External" /><Relationship Id="rId2" Type="http://schemas.openxmlformats.org/officeDocument/2006/relationships/hyperlink" Target="https://podminky.urs.cz/item/CS_URS_2021_02/113107412" TargetMode="External" /><Relationship Id="rId3" Type="http://schemas.openxmlformats.org/officeDocument/2006/relationships/hyperlink" Target="https://podminky.urs.cz/item/CS_URS_2021_02/113107525" TargetMode="External" /><Relationship Id="rId4" Type="http://schemas.openxmlformats.org/officeDocument/2006/relationships/hyperlink" Target="https://podminky.urs.cz/item/CS_URS_2021_02/113154222" TargetMode="External" /><Relationship Id="rId5" Type="http://schemas.openxmlformats.org/officeDocument/2006/relationships/hyperlink" Target="https://podminky.urs.cz/item/CS_URS_2021_02/113154224" TargetMode="External" /><Relationship Id="rId6" Type="http://schemas.openxmlformats.org/officeDocument/2006/relationships/hyperlink" Target="https://podminky.urs.cz/item/CS_URS_2021_02/113201111" TargetMode="External" /><Relationship Id="rId7" Type="http://schemas.openxmlformats.org/officeDocument/2006/relationships/hyperlink" Target="https://podminky.urs.cz/item/CS_URS_2021_02/121112003" TargetMode="External" /><Relationship Id="rId8" Type="http://schemas.openxmlformats.org/officeDocument/2006/relationships/hyperlink" Target="https://podminky.urs.cz/item/CS_URS_2021_02/181351003" TargetMode="External" /><Relationship Id="rId9" Type="http://schemas.openxmlformats.org/officeDocument/2006/relationships/hyperlink" Target="https://podminky.urs.cz/item/CS_URS_2021_02/181411131" TargetMode="External" /><Relationship Id="rId10" Type="http://schemas.openxmlformats.org/officeDocument/2006/relationships/hyperlink" Target="https://podminky.urs.cz/item/CS_URS_2021_02/00572410" TargetMode="External" /><Relationship Id="rId11" Type="http://schemas.openxmlformats.org/officeDocument/2006/relationships/hyperlink" Target="https://podminky.urs.cz/item/CS_URS_2021_02/181951112" TargetMode="External" /><Relationship Id="rId12" Type="http://schemas.openxmlformats.org/officeDocument/2006/relationships/hyperlink" Target="https://podminky.urs.cz/item/CS_URS_2021_02/185851121" TargetMode="External" /><Relationship Id="rId13" Type="http://schemas.openxmlformats.org/officeDocument/2006/relationships/hyperlink" Target="https://podminky.urs.cz/item/CS_URS_2021_02/564771111" TargetMode="External" /><Relationship Id="rId14" Type="http://schemas.openxmlformats.org/officeDocument/2006/relationships/hyperlink" Target="https://podminky.urs.cz/item/CS_URS_2021_02/564851111" TargetMode="External" /><Relationship Id="rId15" Type="http://schemas.openxmlformats.org/officeDocument/2006/relationships/hyperlink" Target="https://podminky.urs.cz/item/CS_URS_2021_02/564871116" TargetMode="External" /><Relationship Id="rId16" Type="http://schemas.openxmlformats.org/officeDocument/2006/relationships/hyperlink" Target="https://podminky.urs.cz/item/CS_URS_2021_02/564931412" TargetMode="External" /><Relationship Id="rId17" Type="http://schemas.openxmlformats.org/officeDocument/2006/relationships/hyperlink" Target="https://podminky.urs.cz/item/CS_URS_2021_02/174101101" TargetMode="External" /><Relationship Id="rId18" Type="http://schemas.openxmlformats.org/officeDocument/2006/relationships/hyperlink" Target="https://podminky.urs.cz/item/CS_URS_2021_02/58344171" TargetMode="External" /><Relationship Id="rId19" Type="http://schemas.openxmlformats.org/officeDocument/2006/relationships/hyperlink" Target="https://podminky.urs.cz/item/CS_URS_2021_02/565135101" TargetMode="External" /><Relationship Id="rId20" Type="http://schemas.openxmlformats.org/officeDocument/2006/relationships/hyperlink" Target="https://podminky.urs.cz/item/CS_URS_2021_02/567122112" TargetMode="External" /><Relationship Id="rId21" Type="http://schemas.openxmlformats.org/officeDocument/2006/relationships/hyperlink" Target="https://podminky.urs.cz/item/CS_URS_2021_02/573211107" TargetMode="External" /><Relationship Id="rId22" Type="http://schemas.openxmlformats.org/officeDocument/2006/relationships/hyperlink" Target="https://podminky.urs.cz/item/CS_URS_2021_02/577134141" TargetMode="External" /><Relationship Id="rId23" Type="http://schemas.openxmlformats.org/officeDocument/2006/relationships/hyperlink" Target="https://podminky.urs.cz/item/CS_URS_2021_02/577155112" TargetMode="External" /><Relationship Id="rId24" Type="http://schemas.openxmlformats.org/officeDocument/2006/relationships/hyperlink" Target="https://podminky.urs.cz/item/CS_URS_2021_02/596211210" TargetMode="External" /><Relationship Id="rId25" Type="http://schemas.openxmlformats.org/officeDocument/2006/relationships/hyperlink" Target="https://podminky.urs.cz/item/CS_URS_2021_02/59245013" TargetMode="External" /><Relationship Id="rId26" Type="http://schemas.openxmlformats.org/officeDocument/2006/relationships/hyperlink" Target="https://podminky.urs.cz/item/CS_URS_2021_02/916231213" TargetMode="External" /><Relationship Id="rId27" Type="http://schemas.openxmlformats.org/officeDocument/2006/relationships/hyperlink" Target="https://podminky.urs.cz/item/CS_URS_2021_02/59217023" TargetMode="External" /><Relationship Id="rId28" Type="http://schemas.openxmlformats.org/officeDocument/2006/relationships/hyperlink" Target="https://podminky.urs.cz/item/CS_URS_2021_02/919726123" TargetMode="External" /><Relationship Id="rId29" Type="http://schemas.openxmlformats.org/officeDocument/2006/relationships/hyperlink" Target="https://podminky.urs.cz/item/CS_URS_2021_02/919735111" TargetMode="External" /><Relationship Id="rId30" Type="http://schemas.openxmlformats.org/officeDocument/2006/relationships/hyperlink" Target="https://podminky.urs.cz/item/CS_URS_2021_02/919735112" TargetMode="External" /><Relationship Id="rId31" Type="http://schemas.openxmlformats.org/officeDocument/2006/relationships/hyperlink" Target="https://podminky.urs.cz/item/CS_URS_2021_02/979024442" TargetMode="External" /><Relationship Id="rId32" Type="http://schemas.openxmlformats.org/officeDocument/2006/relationships/hyperlink" Target="https://podminky.urs.cz/item/CS_URS_2021_02/979071131" TargetMode="External" /><Relationship Id="rId33" Type="http://schemas.openxmlformats.org/officeDocument/2006/relationships/hyperlink" Target="https://podminky.urs.cz/item/CS_URS_2021_02/997221551" TargetMode="External" /><Relationship Id="rId34" Type="http://schemas.openxmlformats.org/officeDocument/2006/relationships/hyperlink" Target="https://podminky.urs.cz/item/CS_URS_2021_02/997221559" TargetMode="External" /><Relationship Id="rId35" Type="http://schemas.openxmlformats.org/officeDocument/2006/relationships/hyperlink" Target="https://podminky.urs.cz/item/CS_URS_2021_02/997221561" TargetMode="External" /><Relationship Id="rId36" Type="http://schemas.openxmlformats.org/officeDocument/2006/relationships/hyperlink" Target="https://podminky.urs.cz/item/CS_URS_2021_02/997221569" TargetMode="External" /><Relationship Id="rId37" Type="http://schemas.openxmlformats.org/officeDocument/2006/relationships/hyperlink" Target="https://podminky.urs.cz/item/CS_URS_2021_02/998225111" TargetMode="External" /><Relationship Id="rId38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5"/>
  <sheetViews>
    <sheetView showGridLines="0" workbookViewId="0" topLeftCell="A37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87"/>
      <c r="AS2" s="387"/>
      <c r="AT2" s="387"/>
      <c r="AU2" s="387"/>
      <c r="AV2" s="387"/>
      <c r="AW2" s="387"/>
      <c r="AX2" s="387"/>
      <c r="AY2" s="387"/>
      <c r="AZ2" s="387"/>
      <c r="BA2" s="387"/>
      <c r="BB2" s="387"/>
      <c r="BC2" s="387"/>
      <c r="BD2" s="387"/>
      <c r="BE2" s="387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6</v>
      </c>
    </row>
    <row r="5" spans="2:71" s="1" customFormat="1" ht="12" customHeight="1">
      <c r="B5" s="23"/>
      <c r="C5" s="24"/>
      <c r="D5" s="28" t="s">
        <v>12</v>
      </c>
      <c r="E5" s="24"/>
      <c r="F5" s="24"/>
      <c r="G5" s="24"/>
      <c r="H5" s="24"/>
      <c r="I5" s="24"/>
      <c r="J5" s="24"/>
      <c r="K5" s="371" t="s">
        <v>13</v>
      </c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24"/>
      <c r="AQ5" s="24"/>
      <c r="AR5" s="22"/>
      <c r="BE5" s="368" t="s">
        <v>14</v>
      </c>
      <c r="BS5" s="19" t="s">
        <v>6</v>
      </c>
    </row>
    <row r="6" spans="2:71" s="1" customFormat="1" ht="36.95" customHeight="1">
      <c r="B6" s="23"/>
      <c r="C6" s="24"/>
      <c r="D6" s="30" t="s">
        <v>15</v>
      </c>
      <c r="E6" s="24"/>
      <c r="F6" s="24"/>
      <c r="G6" s="24"/>
      <c r="H6" s="24"/>
      <c r="I6" s="24"/>
      <c r="J6" s="24"/>
      <c r="K6" s="373" t="s">
        <v>16</v>
      </c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372"/>
      <c r="AF6" s="372"/>
      <c r="AG6" s="372"/>
      <c r="AH6" s="372"/>
      <c r="AI6" s="372"/>
      <c r="AJ6" s="372"/>
      <c r="AK6" s="372"/>
      <c r="AL6" s="372"/>
      <c r="AM6" s="372"/>
      <c r="AN6" s="372"/>
      <c r="AO6" s="372"/>
      <c r="AP6" s="24"/>
      <c r="AQ6" s="24"/>
      <c r="AR6" s="22"/>
      <c r="BE6" s="369"/>
      <c r="BS6" s="19" t="s">
        <v>6</v>
      </c>
    </row>
    <row r="7" spans="2:71" s="1" customFormat="1" ht="12" customHeight="1">
      <c r="B7" s="23"/>
      <c r="C7" s="24"/>
      <c r="D7" s="31" t="s">
        <v>17</v>
      </c>
      <c r="E7" s="24"/>
      <c r="F7" s="24"/>
      <c r="G7" s="24"/>
      <c r="H7" s="24"/>
      <c r="I7" s="24"/>
      <c r="J7" s="24"/>
      <c r="K7" s="29" t="s">
        <v>18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19</v>
      </c>
      <c r="AL7" s="24"/>
      <c r="AM7" s="24"/>
      <c r="AN7" s="29" t="s">
        <v>20</v>
      </c>
      <c r="AO7" s="24"/>
      <c r="AP7" s="24"/>
      <c r="AQ7" s="24"/>
      <c r="AR7" s="22"/>
      <c r="BE7" s="369"/>
      <c r="BS7" s="19" t="s">
        <v>6</v>
      </c>
    </row>
    <row r="8" spans="2:71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32" t="s">
        <v>24</v>
      </c>
      <c r="AO8" s="24"/>
      <c r="AP8" s="24"/>
      <c r="AQ8" s="24"/>
      <c r="AR8" s="22"/>
      <c r="BE8" s="369"/>
      <c r="BS8" s="19" t="s">
        <v>6</v>
      </c>
    </row>
    <row r="9" spans="2:71" s="1" customFormat="1" ht="29.25" customHeight="1">
      <c r="B9" s="23"/>
      <c r="C9" s="24"/>
      <c r="D9" s="28" t="s">
        <v>25</v>
      </c>
      <c r="E9" s="24"/>
      <c r="F9" s="24"/>
      <c r="G9" s="24"/>
      <c r="H9" s="24"/>
      <c r="I9" s="24"/>
      <c r="J9" s="24"/>
      <c r="K9" s="33" t="s">
        <v>26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8" t="s">
        <v>27</v>
      </c>
      <c r="AL9" s="24"/>
      <c r="AM9" s="24"/>
      <c r="AN9" s="33" t="s">
        <v>28</v>
      </c>
      <c r="AO9" s="24"/>
      <c r="AP9" s="24"/>
      <c r="AQ9" s="24"/>
      <c r="AR9" s="22"/>
      <c r="BE9" s="369"/>
      <c r="BS9" s="19" t="s">
        <v>6</v>
      </c>
    </row>
    <row r="10" spans="2:71" s="1" customFormat="1" ht="12" customHeight="1">
      <c r="B10" s="23"/>
      <c r="C10" s="24"/>
      <c r="D10" s="31" t="s">
        <v>29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30</v>
      </c>
      <c r="AL10" s="24"/>
      <c r="AM10" s="24"/>
      <c r="AN10" s="29" t="s">
        <v>31</v>
      </c>
      <c r="AO10" s="24"/>
      <c r="AP10" s="24"/>
      <c r="AQ10" s="24"/>
      <c r="AR10" s="22"/>
      <c r="BE10" s="369"/>
      <c r="BS10" s="19" t="s">
        <v>6</v>
      </c>
    </row>
    <row r="11" spans="2:71" s="1" customFormat="1" ht="18.4" customHeight="1">
      <c r="B11" s="23"/>
      <c r="C11" s="24"/>
      <c r="D11" s="24"/>
      <c r="E11" s="29" t="s">
        <v>32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33</v>
      </c>
      <c r="AL11" s="24"/>
      <c r="AM11" s="24"/>
      <c r="AN11" s="29" t="s">
        <v>34</v>
      </c>
      <c r="AO11" s="24"/>
      <c r="AP11" s="24"/>
      <c r="AQ11" s="24"/>
      <c r="AR11" s="22"/>
      <c r="BE11" s="369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69"/>
      <c r="BS12" s="19" t="s">
        <v>6</v>
      </c>
    </row>
    <row r="13" spans="2:71" s="1" customFormat="1" ht="12" customHeight="1">
      <c r="B13" s="23"/>
      <c r="C13" s="24"/>
      <c r="D13" s="31" t="s">
        <v>35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30</v>
      </c>
      <c r="AL13" s="24"/>
      <c r="AM13" s="24"/>
      <c r="AN13" s="34" t="s">
        <v>36</v>
      </c>
      <c r="AO13" s="24"/>
      <c r="AP13" s="24"/>
      <c r="AQ13" s="24"/>
      <c r="AR13" s="22"/>
      <c r="BE13" s="369"/>
      <c r="BS13" s="19" t="s">
        <v>6</v>
      </c>
    </row>
    <row r="14" spans="2:71" ht="12.75">
      <c r="B14" s="23"/>
      <c r="C14" s="24"/>
      <c r="D14" s="24"/>
      <c r="E14" s="374" t="s">
        <v>36</v>
      </c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  <c r="AI14" s="375"/>
      <c r="AJ14" s="375"/>
      <c r="AK14" s="31" t="s">
        <v>33</v>
      </c>
      <c r="AL14" s="24"/>
      <c r="AM14" s="24"/>
      <c r="AN14" s="34" t="s">
        <v>36</v>
      </c>
      <c r="AO14" s="24"/>
      <c r="AP14" s="24"/>
      <c r="AQ14" s="24"/>
      <c r="AR14" s="22"/>
      <c r="BE14" s="369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69"/>
      <c r="BS15" s="19" t="s">
        <v>4</v>
      </c>
    </row>
    <row r="16" spans="2:71" s="1" customFormat="1" ht="12" customHeight="1">
      <c r="B16" s="23"/>
      <c r="C16" s="24"/>
      <c r="D16" s="31" t="s">
        <v>37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30</v>
      </c>
      <c r="AL16" s="24"/>
      <c r="AM16" s="24"/>
      <c r="AN16" s="29" t="s">
        <v>38</v>
      </c>
      <c r="AO16" s="24"/>
      <c r="AP16" s="24"/>
      <c r="AQ16" s="24"/>
      <c r="AR16" s="22"/>
      <c r="BE16" s="369"/>
      <c r="BS16" s="19" t="s">
        <v>4</v>
      </c>
    </row>
    <row r="17" spans="2:71" s="1" customFormat="1" ht="18.4" customHeight="1">
      <c r="B17" s="23"/>
      <c r="C17" s="24"/>
      <c r="D17" s="24"/>
      <c r="E17" s="29" t="s">
        <v>39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33</v>
      </c>
      <c r="AL17" s="24"/>
      <c r="AM17" s="24"/>
      <c r="AN17" s="29" t="s">
        <v>40</v>
      </c>
      <c r="AO17" s="24"/>
      <c r="AP17" s="24"/>
      <c r="AQ17" s="24"/>
      <c r="AR17" s="22"/>
      <c r="BE17" s="369"/>
      <c r="BS17" s="19" t="s">
        <v>41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69"/>
      <c r="BS18" s="19" t="s">
        <v>6</v>
      </c>
    </row>
    <row r="19" spans="2:71" s="1" customFormat="1" ht="12" customHeight="1">
      <c r="B19" s="23"/>
      <c r="C19" s="24"/>
      <c r="D19" s="31" t="s">
        <v>42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30</v>
      </c>
      <c r="AL19" s="24"/>
      <c r="AM19" s="24"/>
      <c r="AN19" s="29" t="s">
        <v>38</v>
      </c>
      <c r="AO19" s="24"/>
      <c r="AP19" s="24"/>
      <c r="AQ19" s="24"/>
      <c r="AR19" s="22"/>
      <c r="BE19" s="369"/>
      <c r="BS19" s="19" t="s">
        <v>6</v>
      </c>
    </row>
    <row r="20" spans="2:71" s="1" customFormat="1" ht="18.4" customHeight="1">
      <c r="B20" s="23"/>
      <c r="C20" s="24"/>
      <c r="D20" s="24"/>
      <c r="E20" s="29" t="s">
        <v>43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33</v>
      </c>
      <c r="AL20" s="24"/>
      <c r="AM20" s="24"/>
      <c r="AN20" s="29" t="s">
        <v>40</v>
      </c>
      <c r="AO20" s="24"/>
      <c r="AP20" s="24"/>
      <c r="AQ20" s="24"/>
      <c r="AR20" s="22"/>
      <c r="BE20" s="369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69"/>
    </row>
    <row r="22" spans="2:57" s="1" customFormat="1" ht="12" customHeight="1">
      <c r="B22" s="23"/>
      <c r="C22" s="24"/>
      <c r="D22" s="31" t="s">
        <v>44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69"/>
    </row>
    <row r="23" spans="2:57" s="1" customFormat="1" ht="47.25" customHeight="1">
      <c r="B23" s="23"/>
      <c r="C23" s="24"/>
      <c r="D23" s="24"/>
      <c r="E23" s="376" t="s">
        <v>45</v>
      </c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6"/>
      <c r="AJ23" s="376"/>
      <c r="AK23" s="376"/>
      <c r="AL23" s="376"/>
      <c r="AM23" s="376"/>
      <c r="AN23" s="376"/>
      <c r="AO23" s="24"/>
      <c r="AP23" s="24"/>
      <c r="AQ23" s="24"/>
      <c r="AR23" s="22"/>
      <c r="BE23" s="369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69"/>
    </row>
    <row r="25" spans="2:57" s="1" customFormat="1" ht="6.95" customHeight="1">
      <c r="B25" s="23"/>
      <c r="C25" s="24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4"/>
      <c r="AQ25" s="24"/>
      <c r="AR25" s="22"/>
      <c r="BE25" s="369"/>
    </row>
    <row r="26" spans="1:57" s="2" customFormat="1" ht="25.9" customHeight="1">
      <c r="A26" s="37"/>
      <c r="B26" s="38"/>
      <c r="C26" s="39"/>
      <c r="D26" s="40" t="s">
        <v>46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377">
        <f>ROUND(AG54,2)</f>
        <v>0</v>
      </c>
      <c r="AL26" s="378"/>
      <c r="AM26" s="378"/>
      <c r="AN26" s="378"/>
      <c r="AO26" s="378"/>
      <c r="AP26" s="39"/>
      <c r="AQ26" s="39"/>
      <c r="AR26" s="42"/>
      <c r="BE26" s="369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2"/>
      <c r="BE27" s="369"/>
    </row>
    <row r="28" spans="1:57" s="2" customFormat="1" ht="12.75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79" t="s">
        <v>47</v>
      </c>
      <c r="M28" s="379"/>
      <c r="N28" s="379"/>
      <c r="O28" s="379"/>
      <c r="P28" s="379"/>
      <c r="Q28" s="39"/>
      <c r="R28" s="39"/>
      <c r="S28" s="39"/>
      <c r="T28" s="39"/>
      <c r="U28" s="39"/>
      <c r="V28" s="39"/>
      <c r="W28" s="379" t="s">
        <v>48</v>
      </c>
      <c r="X28" s="379"/>
      <c r="Y28" s="379"/>
      <c r="Z28" s="379"/>
      <c r="AA28" s="379"/>
      <c r="AB28" s="379"/>
      <c r="AC28" s="379"/>
      <c r="AD28" s="379"/>
      <c r="AE28" s="379"/>
      <c r="AF28" s="39"/>
      <c r="AG28" s="39"/>
      <c r="AH28" s="39"/>
      <c r="AI28" s="39"/>
      <c r="AJ28" s="39"/>
      <c r="AK28" s="379" t="s">
        <v>49</v>
      </c>
      <c r="AL28" s="379"/>
      <c r="AM28" s="379"/>
      <c r="AN28" s="379"/>
      <c r="AO28" s="379"/>
      <c r="AP28" s="39"/>
      <c r="AQ28" s="39"/>
      <c r="AR28" s="42"/>
      <c r="BE28" s="369"/>
    </row>
    <row r="29" spans="2:57" s="3" customFormat="1" ht="14.45" customHeight="1">
      <c r="B29" s="43"/>
      <c r="C29" s="44"/>
      <c r="D29" s="31" t="s">
        <v>50</v>
      </c>
      <c r="E29" s="44"/>
      <c r="F29" s="31" t="s">
        <v>51</v>
      </c>
      <c r="G29" s="44"/>
      <c r="H29" s="44"/>
      <c r="I29" s="44"/>
      <c r="J29" s="44"/>
      <c r="K29" s="44"/>
      <c r="L29" s="382">
        <v>0.21</v>
      </c>
      <c r="M29" s="381"/>
      <c r="N29" s="381"/>
      <c r="O29" s="381"/>
      <c r="P29" s="381"/>
      <c r="Q29" s="44"/>
      <c r="R29" s="44"/>
      <c r="S29" s="44"/>
      <c r="T29" s="44"/>
      <c r="U29" s="44"/>
      <c r="V29" s="44"/>
      <c r="W29" s="380">
        <f>ROUND(AZ54,2)</f>
        <v>0</v>
      </c>
      <c r="X29" s="381"/>
      <c r="Y29" s="381"/>
      <c r="Z29" s="381"/>
      <c r="AA29" s="381"/>
      <c r="AB29" s="381"/>
      <c r="AC29" s="381"/>
      <c r="AD29" s="381"/>
      <c r="AE29" s="381"/>
      <c r="AF29" s="44"/>
      <c r="AG29" s="44"/>
      <c r="AH29" s="44"/>
      <c r="AI29" s="44"/>
      <c r="AJ29" s="44"/>
      <c r="AK29" s="380">
        <f>ROUND(AV54,2)</f>
        <v>0</v>
      </c>
      <c r="AL29" s="381"/>
      <c r="AM29" s="381"/>
      <c r="AN29" s="381"/>
      <c r="AO29" s="381"/>
      <c r="AP29" s="44"/>
      <c r="AQ29" s="44"/>
      <c r="AR29" s="45"/>
      <c r="BE29" s="370"/>
    </row>
    <row r="30" spans="2:57" s="3" customFormat="1" ht="14.45" customHeight="1">
      <c r="B30" s="43"/>
      <c r="C30" s="44"/>
      <c r="D30" s="44"/>
      <c r="E30" s="44"/>
      <c r="F30" s="31" t="s">
        <v>52</v>
      </c>
      <c r="G30" s="44"/>
      <c r="H30" s="44"/>
      <c r="I30" s="44"/>
      <c r="J30" s="44"/>
      <c r="K30" s="44"/>
      <c r="L30" s="382">
        <v>0.15</v>
      </c>
      <c r="M30" s="381"/>
      <c r="N30" s="381"/>
      <c r="O30" s="381"/>
      <c r="P30" s="381"/>
      <c r="Q30" s="44"/>
      <c r="R30" s="44"/>
      <c r="S30" s="44"/>
      <c r="T30" s="44"/>
      <c r="U30" s="44"/>
      <c r="V30" s="44"/>
      <c r="W30" s="380">
        <f>ROUND(BA54,2)</f>
        <v>0</v>
      </c>
      <c r="X30" s="381"/>
      <c r="Y30" s="381"/>
      <c r="Z30" s="381"/>
      <c r="AA30" s="381"/>
      <c r="AB30" s="381"/>
      <c r="AC30" s="381"/>
      <c r="AD30" s="381"/>
      <c r="AE30" s="381"/>
      <c r="AF30" s="44"/>
      <c r="AG30" s="44"/>
      <c r="AH30" s="44"/>
      <c r="AI30" s="44"/>
      <c r="AJ30" s="44"/>
      <c r="AK30" s="380">
        <f>ROUND(AW54,2)</f>
        <v>0</v>
      </c>
      <c r="AL30" s="381"/>
      <c r="AM30" s="381"/>
      <c r="AN30" s="381"/>
      <c r="AO30" s="381"/>
      <c r="AP30" s="44"/>
      <c r="AQ30" s="44"/>
      <c r="AR30" s="45"/>
      <c r="BE30" s="370"/>
    </row>
    <row r="31" spans="2:57" s="3" customFormat="1" ht="14.45" customHeight="1" hidden="1">
      <c r="B31" s="43"/>
      <c r="C31" s="44"/>
      <c r="D31" s="44"/>
      <c r="E31" s="44"/>
      <c r="F31" s="31" t="s">
        <v>53</v>
      </c>
      <c r="G31" s="44"/>
      <c r="H31" s="44"/>
      <c r="I31" s="44"/>
      <c r="J31" s="44"/>
      <c r="K31" s="44"/>
      <c r="L31" s="382">
        <v>0.21</v>
      </c>
      <c r="M31" s="381"/>
      <c r="N31" s="381"/>
      <c r="O31" s="381"/>
      <c r="P31" s="381"/>
      <c r="Q31" s="44"/>
      <c r="R31" s="44"/>
      <c r="S31" s="44"/>
      <c r="T31" s="44"/>
      <c r="U31" s="44"/>
      <c r="V31" s="44"/>
      <c r="W31" s="380">
        <f>ROUND(BB54,2)</f>
        <v>0</v>
      </c>
      <c r="X31" s="381"/>
      <c r="Y31" s="381"/>
      <c r="Z31" s="381"/>
      <c r="AA31" s="381"/>
      <c r="AB31" s="381"/>
      <c r="AC31" s="381"/>
      <c r="AD31" s="381"/>
      <c r="AE31" s="381"/>
      <c r="AF31" s="44"/>
      <c r="AG31" s="44"/>
      <c r="AH31" s="44"/>
      <c r="AI31" s="44"/>
      <c r="AJ31" s="44"/>
      <c r="AK31" s="380">
        <v>0</v>
      </c>
      <c r="AL31" s="381"/>
      <c r="AM31" s="381"/>
      <c r="AN31" s="381"/>
      <c r="AO31" s="381"/>
      <c r="AP31" s="44"/>
      <c r="AQ31" s="44"/>
      <c r="AR31" s="45"/>
      <c r="BE31" s="370"/>
    </row>
    <row r="32" spans="2:57" s="3" customFormat="1" ht="14.45" customHeight="1" hidden="1">
      <c r="B32" s="43"/>
      <c r="C32" s="44"/>
      <c r="D32" s="44"/>
      <c r="E32" s="44"/>
      <c r="F32" s="31" t="s">
        <v>54</v>
      </c>
      <c r="G32" s="44"/>
      <c r="H32" s="44"/>
      <c r="I32" s="44"/>
      <c r="J32" s="44"/>
      <c r="K32" s="44"/>
      <c r="L32" s="382">
        <v>0.15</v>
      </c>
      <c r="M32" s="381"/>
      <c r="N32" s="381"/>
      <c r="O32" s="381"/>
      <c r="P32" s="381"/>
      <c r="Q32" s="44"/>
      <c r="R32" s="44"/>
      <c r="S32" s="44"/>
      <c r="T32" s="44"/>
      <c r="U32" s="44"/>
      <c r="V32" s="44"/>
      <c r="W32" s="380">
        <f>ROUND(BC54,2)</f>
        <v>0</v>
      </c>
      <c r="X32" s="381"/>
      <c r="Y32" s="381"/>
      <c r="Z32" s="381"/>
      <c r="AA32" s="381"/>
      <c r="AB32" s="381"/>
      <c r="AC32" s="381"/>
      <c r="AD32" s="381"/>
      <c r="AE32" s="381"/>
      <c r="AF32" s="44"/>
      <c r="AG32" s="44"/>
      <c r="AH32" s="44"/>
      <c r="AI32" s="44"/>
      <c r="AJ32" s="44"/>
      <c r="AK32" s="380">
        <v>0</v>
      </c>
      <c r="AL32" s="381"/>
      <c r="AM32" s="381"/>
      <c r="AN32" s="381"/>
      <c r="AO32" s="381"/>
      <c r="AP32" s="44"/>
      <c r="AQ32" s="44"/>
      <c r="AR32" s="45"/>
      <c r="BE32" s="370"/>
    </row>
    <row r="33" spans="2:44" s="3" customFormat="1" ht="14.45" customHeight="1" hidden="1">
      <c r="B33" s="43"/>
      <c r="C33" s="44"/>
      <c r="D33" s="44"/>
      <c r="E33" s="44"/>
      <c r="F33" s="31" t="s">
        <v>55</v>
      </c>
      <c r="G33" s="44"/>
      <c r="H33" s="44"/>
      <c r="I33" s="44"/>
      <c r="J33" s="44"/>
      <c r="K33" s="44"/>
      <c r="L33" s="382">
        <v>0</v>
      </c>
      <c r="M33" s="381"/>
      <c r="N33" s="381"/>
      <c r="O33" s="381"/>
      <c r="P33" s="381"/>
      <c r="Q33" s="44"/>
      <c r="R33" s="44"/>
      <c r="S33" s="44"/>
      <c r="T33" s="44"/>
      <c r="U33" s="44"/>
      <c r="V33" s="44"/>
      <c r="W33" s="380">
        <f>ROUND(BD54,2)</f>
        <v>0</v>
      </c>
      <c r="X33" s="381"/>
      <c r="Y33" s="381"/>
      <c r="Z33" s="381"/>
      <c r="AA33" s="381"/>
      <c r="AB33" s="381"/>
      <c r="AC33" s="381"/>
      <c r="AD33" s="381"/>
      <c r="AE33" s="381"/>
      <c r="AF33" s="44"/>
      <c r="AG33" s="44"/>
      <c r="AH33" s="44"/>
      <c r="AI33" s="44"/>
      <c r="AJ33" s="44"/>
      <c r="AK33" s="380">
        <v>0</v>
      </c>
      <c r="AL33" s="381"/>
      <c r="AM33" s="381"/>
      <c r="AN33" s="381"/>
      <c r="AO33" s="381"/>
      <c r="AP33" s="44"/>
      <c r="AQ33" s="44"/>
      <c r="AR33" s="45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2"/>
      <c r="BE34" s="37"/>
    </row>
    <row r="35" spans="1:57" s="2" customFormat="1" ht="25.9" customHeight="1">
      <c r="A35" s="37"/>
      <c r="B35" s="38"/>
      <c r="C35" s="46"/>
      <c r="D35" s="47" t="s">
        <v>56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57</v>
      </c>
      <c r="U35" s="48"/>
      <c r="V35" s="48"/>
      <c r="W35" s="48"/>
      <c r="X35" s="386" t="s">
        <v>58</v>
      </c>
      <c r="Y35" s="384"/>
      <c r="Z35" s="384"/>
      <c r="AA35" s="384"/>
      <c r="AB35" s="384"/>
      <c r="AC35" s="48"/>
      <c r="AD35" s="48"/>
      <c r="AE35" s="48"/>
      <c r="AF35" s="48"/>
      <c r="AG35" s="48"/>
      <c r="AH35" s="48"/>
      <c r="AI35" s="48"/>
      <c r="AJ35" s="48"/>
      <c r="AK35" s="383">
        <f>SUM(AK26:AK33)</f>
        <v>0</v>
      </c>
      <c r="AL35" s="384"/>
      <c r="AM35" s="384"/>
      <c r="AN35" s="384"/>
      <c r="AO35" s="385"/>
      <c r="AP35" s="46"/>
      <c r="AQ35" s="46"/>
      <c r="AR35" s="42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2"/>
      <c r="BE36" s="37"/>
    </row>
    <row r="37" spans="1:57" s="2" customFormat="1" ht="6.95" customHeight="1">
      <c r="A37" s="37"/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42"/>
      <c r="BE37" s="37"/>
    </row>
    <row r="41" spans="1:57" s="2" customFormat="1" ht="6.95" customHeight="1">
      <c r="A41" s="37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42"/>
      <c r="BE41" s="37"/>
    </row>
    <row r="42" spans="1:57" s="2" customFormat="1" ht="24.95" customHeight="1">
      <c r="A42" s="37"/>
      <c r="B42" s="38"/>
      <c r="C42" s="25" t="s">
        <v>59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2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2"/>
      <c r="BE43" s="37"/>
    </row>
    <row r="44" spans="2:44" s="4" customFormat="1" ht="12" customHeight="1">
      <c r="B44" s="54"/>
      <c r="C44" s="31" t="s">
        <v>12</v>
      </c>
      <c r="D44" s="55"/>
      <c r="E44" s="55"/>
      <c r="F44" s="55"/>
      <c r="G44" s="55"/>
      <c r="H44" s="55"/>
      <c r="I44" s="55"/>
      <c r="J44" s="55"/>
      <c r="K44" s="55"/>
      <c r="L44" s="55" t="str">
        <f>K5</f>
        <v>10950_4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6"/>
    </row>
    <row r="45" spans="2:44" s="5" customFormat="1" ht="36.95" customHeight="1">
      <c r="B45" s="57"/>
      <c r="C45" s="58" t="s">
        <v>15</v>
      </c>
      <c r="D45" s="59"/>
      <c r="E45" s="59"/>
      <c r="F45" s="59"/>
      <c r="G45" s="59"/>
      <c r="H45" s="59"/>
      <c r="I45" s="59"/>
      <c r="J45" s="59"/>
      <c r="K45" s="59"/>
      <c r="L45" s="344" t="str">
        <f>K6</f>
        <v>DC007293_Decin_Tovarní_RKV_R1</v>
      </c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345"/>
      <c r="AC45" s="345"/>
      <c r="AD45" s="345"/>
      <c r="AE45" s="345"/>
      <c r="AF45" s="345"/>
      <c r="AG45" s="345"/>
      <c r="AH45" s="345"/>
      <c r="AI45" s="345"/>
      <c r="AJ45" s="345"/>
      <c r="AK45" s="345"/>
      <c r="AL45" s="345"/>
      <c r="AM45" s="345"/>
      <c r="AN45" s="345"/>
      <c r="AO45" s="345"/>
      <c r="AP45" s="59"/>
      <c r="AQ45" s="59"/>
      <c r="AR45" s="60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2"/>
      <c r="BE46" s="37"/>
    </row>
    <row r="47" spans="1:57" s="2" customFormat="1" ht="12" customHeight="1">
      <c r="A47" s="37"/>
      <c r="B47" s="38"/>
      <c r="C47" s="31" t="s">
        <v>21</v>
      </c>
      <c r="D47" s="39"/>
      <c r="E47" s="39"/>
      <c r="F47" s="39"/>
      <c r="G47" s="39"/>
      <c r="H47" s="39"/>
      <c r="I47" s="39"/>
      <c r="J47" s="39"/>
      <c r="K47" s="39"/>
      <c r="L47" s="61" t="str">
        <f>IF(K8="","",K8)</f>
        <v>Děčín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23</v>
      </c>
      <c r="AJ47" s="39"/>
      <c r="AK47" s="39"/>
      <c r="AL47" s="39"/>
      <c r="AM47" s="346" t="str">
        <f>IF(AN8="","",AN8)</f>
        <v>21. 10. 2021</v>
      </c>
      <c r="AN47" s="346"/>
      <c r="AO47" s="39"/>
      <c r="AP47" s="39"/>
      <c r="AQ47" s="39"/>
      <c r="AR47" s="42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2"/>
      <c r="BE48" s="37"/>
    </row>
    <row r="49" spans="1:57" s="2" customFormat="1" ht="15.2" customHeight="1">
      <c r="A49" s="37"/>
      <c r="B49" s="38"/>
      <c r="C49" s="31" t="s">
        <v>29</v>
      </c>
      <c r="D49" s="39"/>
      <c r="E49" s="39"/>
      <c r="F49" s="39"/>
      <c r="G49" s="39"/>
      <c r="H49" s="39"/>
      <c r="I49" s="39"/>
      <c r="J49" s="39"/>
      <c r="K49" s="39"/>
      <c r="L49" s="55" t="str">
        <f>IF(E11="","",E11)</f>
        <v>Severočeské vodovody a kanalizace a.s.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37</v>
      </c>
      <c r="AJ49" s="39"/>
      <c r="AK49" s="39"/>
      <c r="AL49" s="39"/>
      <c r="AM49" s="353" t="str">
        <f>IF(E17="","",E17)</f>
        <v>KO-KA s.r.o.</v>
      </c>
      <c r="AN49" s="354"/>
      <c r="AO49" s="354"/>
      <c r="AP49" s="354"/>
      <c r="AQ49" s="39"/>
      <c r="AR49" s="42"/>
      <c r="AS49" s="347" t="s">
        <v>60</v>
      </c>
      <c r="AT49" s="348"/>
      <c r="AU49" s="63"/>
      <c r="AV49" s="63"/>
      <c r="AW49" s="63"/>
      <c r="AX49" s="63"/>
      <c r="AY49" s="63"/>
      <c r="AZ49" s="63"/>
      <c r="BA49" s="63"/>
      <c r="BB49" s="63"/>
      <c r="BC49" s="63"/>
      <c r="BD49" s="64"/>
      <c r="BE49" s="37"/>
    </row>
    <row r="50" spans="1:57" s="2" customFormat="1" ht="25.7" customHeight="1">
      <c r="A50" s="37"/>
      <c r="B50" s="38"/>
      <c r="C50" s="31" t="s">
        <v>35</v>
      </c>
      <c r="D50" s="39"/>
      <c r="E50" s="39"/>
      <c r="F50" s="39"/>
      <c r="G50" s="39"/>
      <c r="H50" s="39"/>
      <c r="I50" s="39"/>
      <c r="J50" s="39"/>
      <c r="K50" s="39"/>
      <c r="L50" s="55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42</v>
      </c>
      <c r="AJ50" s="39"/>
      <c r="AK50" s="39"/>
      <c r="AL50" s="39"/>
      <c r="AM50" s="353" t="str">
        <f>IF(E20="","",E20)</f>
        <v>Mgr. Lenka Foffová, KO-KA s.r.o.</v>
      </c>
      <c r="AN50" s="354"/>
      <c r="AO50" s="354"/>
      <c r="AP50" s="354"/>
      <c r="AQ50" s="39"/>
      <c r="AR50" s="42"/>
      <c r="AS50" s="349"/>
      <c r="AT50" s="350"/>
      <c r="AU50" s="65"/>
      <c r="AV50" s="65"/>
      <c r="AW50" s="65"/>
      <c r="AX50" s="65"/>
      <c r="AY50" s="65"/>
      <c r="AZ50" s="65"/>
      <c r="BA50" s="65"/>
      <c r="BB50" s="65"/>
      <c r="BC50" s="65"/>
      <c r="BD50" s="66"/>
      <c r="BE50" s="37"/>
    </row>
    <row r="51" spans="1:57" s="2" customFormat="1" ht="10.9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2"/>
      <c r="AS51" s="351"/>
      <c r="AT51" s="352"/>
      <c r="AU51" s="67"/>
      <c r="AV51" s="67"/>
      <c r="AW51" s="67"/>
      <c r="AX51" s="67"/>
      <c r="AY51" s="67"/>
      <c r="AZ51" s="67"/>
      <c r="BA51" s="67"/>
      <c r="BB51" s="67"/>
      <c r="BC51" s="67"/>
      <c r="BD51" s="68"/>
      <c r="BE51" s="37"/>
    </row>
    <row r="52" spans="1:57" s="2" customFormat="1" ht="29.25" customHeight="1">
      <c r="A52" s="37"/>
      <c r="B52" s="38"/>
      <c r="C52" s="355" t="s">
        <v>61</v>
      </c>
      <c r="D52" s="356"/>
      <c r="E52" s="356"/>
      <c r="F52" s="356"/>
      <c r="G52" s="356"/>
      <c r="H52" s="69"/>
      <c r="I52" s="358" t="s">
        <v>62</v>
      </c>
      <c r="J52" s="356"/>
      <c r="K52" s="356"/>
      <c r="L52" s="356"/>
      <c r="M52" s="356"/>
      <c r="N52" s="356"/>
      <c r="O52" s="356"/>
      <c r="P52" s="356"/>
      <c r="Q52" s="356"/>
      <c r="R52" s="356"/>
      <c r="S52" s="356"/>
      <c r="T52" s="356"/>
      <c r="U52" s="356"/>
      <c r="V52" s="356"/>
      <c r="W52" s="356"/>
      <c r="X52" s="356"/>
      <c r="Y52" s="356"/>
      <c r="Z52" s="356"/>
      <c r="AA52" s="356"/>
      <c r="AB52" s="356"/>
      <c r="AC52" s="356"/>
      <c r="AD52" s="356"/>
      <c r="AE52" s="356"/>
      <c r="AF52" s="356"/>
      <c r="AG52" s="357" t="s">
        <v>63</v>
      </c>
      <c r="AH52" s="356"/>
      <c r="AI52" s="356"/>
      <c r="AJ52" s="356"/>
      <c r="AK52" s="356"/>
      <c r="AL52" s="356"/>
      <c r="AM52" s="356"/>
      <c r="AN52" s="358" t="s">
        <v>64</v>
      </c>
      <c r="AO52" s="356"/>
      <c r="AP52" s="356"/>
      <c r="AQ52" s="70" t="s">
        <v>65</v>
      </c>
      <c r="AR52" s="42"/>
      <c r="AS52" s="71" t="s">
        <v>66</v>
      </c>
      <c r="AT52" s="72" t="s">
        <v>67</v>
      </c>
      <c r="AU52" s="72" t="s">
        <v>68</v>
      </c>
      <c r="AV52" s="72" t="s">
        <v>69</v>
      </c>
      <c r="AW52" s="72" t="s">
        <v>70</v>
      </c>
      <c r="AX52" s="72" t="s">
        <v>71</v>
      </c>
      <c r="AY52" s="72" t="s">
        <v>72</v>
      </c>
      <c r="AZ52" s="72" t="s">
        <v>73</v>
      </c>
      <c r="BA52" s="72" t="s">
        <v>74</v>
      </c>
      <c r="BB52" s="72" t="s">
        <v>75</v>
      </c>
      <c r="BC52" s="72" t="s">
        <v>76</v>
      </c>
      <c r="BD52" s="73" t="s">
        <v>77</v>
      </c>
      <c r="BE52" s="37"/>
    </row>
    <row r="53" spans="1:57" s="2" customFormat="1" ht="10.9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2"/>
      <c r="AS53" s="74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6"/>
      <c r="BE53" s="37"/>
    </row>
    <row r="54" spans="2:90" s="6" customFormat="1" ht="32.45" customHeight="1">
      <c r="B54" s="77"/>
      <c r="C54" s="78" t="s">
        <v>78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366">
        <f>ROUND(AG55+SUM(AG60:AG63),2)</f>
        <v>0</v>
      </c>
      <c r="AH54" s="366"/>
      <c r="AI54" s="366"/>
      <c r="AJ54" s="366"/>
      <c r="AK54" s="366"/>
      <c r="AL54" s="366"/>
      <c r="AM54" s="366"/>
      <c r="AN54" s="367">
        <f aca="true" t="shared" si="0" ref="AN54:AN63">SUM(AG54,AT54)</f>
        <v>0</v>
      </c>
      <c r="AO54" s="367"/>
      <c r="AP54" s="367"/>
      <c r="AQ54" s="81" t="s">
        <v>79</v>
      </c>
      <c r="AR54" s="82"/>
      <c r="AS54" s="83">
        <f>ROUND(AS55+SUM(AS60:AS63),2)</f>
        <v>0</v>
      </c>
      <c r="AT54" s="84">
        <f aca="true" t="shared" si="1" ref="AT54:AT63">ROUND(SUM(AV54:AW54),2)</f>
        <v>0</v>
      </c>
      <c r="AU54" s="85">
        <f>ROUND(AU55+SUM(AU60:AU63),5)</f>
        <v>0</v>
      </c>
      <c r="AV54" s="84">
        <f>ROUND(AZ54*L29,2)</f>
        <v>0</v>
      </c>
      <c r="AW54" s="84">
        <f>ROUND(BA54*L30,2)</f>
        <v>0</v>
      </c>
      <c r="AX54" s="84">
        <f>ROUND(BB54*L29,2)</f>
        <v>0</v>
      </c>
      <c r="AY54" s="84">
        <f>ROUND(BC54*L30,2)</f>
        <v>0</v>
      </c>
      <c r="AZ54" s="84">
        <f>ROUND(AZ55+SUM(AZ60:AZ63),2)</f>
        <v>0</v>
      </c>
      <c r="BA54" s="84">
        <f>ROUND(BA55+SUM(BA60:BA63),2)</f>
        <v>0</v>
      </c>
      <c r="BB54" s="84">
        <f>ROUND(BB55+SUM(BB60:BB63),2)</f>
        <v>0</v>
      </c>
      <c r="BC54" s="84">
        <f>ROUND(BC55+SUM(BC60:BC63),2)</f>
        <v>0</v>
      </c>
      <c r="BD54" s="86">
        <f>ROUND(BD55+SUM(BD60:BD63),2)</f>
        <v>0</v>
      </c>
      <c r="BS54" s="87" t="s">
        <v>80</v>
      </c>
      <c r="BT54" s="87" t="s">
        <v>81</v>
      </c>
      <c r="BU54" s="88" t="s">
        <v>82</v>
      </c>
      <c r="BV54" s="87" t="s">
        <v>83</v>
      </c>
      <c r="BW54" s="87" t="s">
        <v>5</v>
      </c>
      <c r="BX54" s="87" t="s">
        <v>84</v>
      </c>
      <c r="CL54" s="87" t="s">
        <v>18</v>
      </c>
    </row>
    <row r="55" spans="2:91" s="7" customFormat="1" ht="16.5" customHeight="1">
      <c r="B55" s="89"/>
      <c r="C55" s="90"/>
      <c r="D55" s="362" t="s">
        <v>85</v>
      </c>
      <c r="E55" s="362"/>
      <c r="F55" s="362"/>
      <c r="G55" s="362"/>
      <c r="H55" s="362"/>
      <c r="I55" s="91"/>
      <c r="J55" s="362" t="s">
        <v>86</v>
      </c>
      <c r="K55" s="362"/>
      <c r="L55" s="362"/>
      <c r="M55" s="362"/>
      <c r="N55" s="362"/>
      <c r="O55" s="362"/>
      <c r="P55" s="362"/>
      <c r="Q55" s="362"/>
      <c r="R55" s="362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362"/>
      <c r="AG55" s="359">
        <f>ROUND(SUM(AG56:AG59),2)</f>
        <v>0</v>
      </c>
      <c r="AH55" s="360"/>
      <c r="AI55" s="360"/>
      <c r="AJ55" s="360"/>
      <c r="AK55" s="360"/>
      <c r="AL55" s="360"/>
      <c r="AM55" s="360"/>
      <c r="AN55" s="361">
        <f t="shared" si="0"/>
        <v>0</v>
      </c>
      <c r="AO55" s="360"/>
      <c r="AP55" s="360"/>
      <c r="AQ55" s="92" t="s">
        <v>87</v>
      </c>
      <c r="AR55" s="93"/>
      <c r="AS55" s="94">
        <f>ROUND(SUM(AS56:AS59),2)</f>
        <v>0</v>
      </c>
      <c r="AT55" s="95">
        <f t="shared" si="1"/>
        <v>0</v>
      </c>
      <c r="AU55" s="96">
        <f>ROUND(SUM(AU56:AU59),5)</f>
        <v>0</v>
      </c>
      <c r="AV55" s="95">
        <f>ROUND(AZ55*L29,2)</f>
        <v>0</v>
      </c>
      <c r="AW55" s="95">
        <f>ROUND(BA55*L30,2)</f>
        <v>0</v>
      </c>
      <c r="AX55" s="95">
        <f>ROUND(BB55*L29,2)</f>
        <v>0</v>
      </c>
      <c r="AY55" s="95">
        <f>ROUND(BC55*L30,2)</f>
        <v>0</v>
      </c>
      <c r="AZ55" s="95">
        <f>ROUND(SUM(AZ56:AZ59),2)</f>
        <v>0</v>
      </c>
      <c r="BA55" s="95">
        <f>ROUND(SUM(BA56:BA59),2)</f>
        <v>0</v>
      </c>
      <c r="BB55" s="95">
        <f>ROUND(SUM(BB56:BB59),2)</f>
        <v>0</v>
      </c>
      <c r="BC55" s="95">
        <f>ROUND(SUM(BC56:BC59),2)</f>
        <v>0</v>
      </c>
      <c r="BD55" s="97">
        <f>ROUND(SUM(BD56:BD59),2)</f>
        <v>0</v>
      </c>
      <c r="BS55" s="98" t="s">
        <v>80</v>
      </c>
      <c r="BT55" s="98" t="s">
        <v>88</v>
      </c>
      <c r="BU55" s="98" t="s">
        <v>82</v>
      </c>
      <c r="BV55" s="98" t="s">
        <v>83</v>
      </c>
      <c r="BW55" s="98" t="s">
        <v>89</v>
      </c>
      <c r="BX55" s="98" t="s">
        <v>5</v>
      </c>
      <c r="CL55" s="98" t="s">
        <v>18</v>
      </c>
      <c r="CM55" s="98" t="s">
        <v>90</v>
      </c>
    </row>
    <row r="56" spans="1:90" s="4" customFormat="1" ht="16.5" customHeight="1">
      <c r="A56" s="99" t="s">
        <v>91</v>
      </c>
      <c r="B56" s="54"/>
      <c r="C56" s="100"/>
      <c r="D56" s="100"/>
      <c r="E56" s="365" t="s">
        <v>92</v>
      </c>
      <c r="F56" s="365"/>
      <c r="G56" s="365"/>
      <c r="H56" s="365"/>
      <c r="I56" s="365"/>
      <c r="J56" s="100"/>
      <c r="K56" s="365" t="s">
        <v>93</v>
      </c>
      <c r="L56" s="365"/>
      <c r="M56" s="365"/>
      <c r="N56" s="365"/>
      <c r="O56" s="365"/>
      <c r="P56" s="365"/>
      <c r="Q56" s="365"/>
      <c r="R56" s="365"/>
      <c r="S56" s="365"/>
      <c r="T56" s="365"/>
      <c r="U56" s="365"/>
      <c r="V56" s="365"/>
      <c r="W56" s="365"/>
      <c r="X56" s="365"/>
      <c r="Y56" s="365"/>
      <c r="Z56" s="365"/>
      <c r="AA56" s="365"/>
      <c r="AB56" s="365"/>
      <c r="AC56" s="365"/>
      <c r="AD56" s="365"/>
      <c r="AE56" s="365"/>
      <c r="AF56" s="365"/>
      <c r="AG56" s="363">
        <f>'01.1 - IO-01.1 ŽBTH DN-ID...'!J32</f>
        <v>0</v>
      </c>
      <c r="AH56" s="364"/>
      <c r="AI56" s="364"/>
      <c r="AJ56" s="364"/>
      <c r="AK56" s="364"/>
      <c r="AL56" s="364"/>
      <c r="AM56" s="364"/>
      <c r="AN56" s="363">
        <f t="shared" si="0"/>
        <v>0</v>
      </c>
      <c r="AO56" s="364"/>
      <c r="AP56" s="364"/>
      <c r="AQ56" s="101" t="s">
        <v>94</v>
      </c>
      <c r="AR56" s="56"/>
      <c r="AS56" s="102">
        <v>0</v>
      </c>
      <c r="AT56" s="103">
        <f t="shared" si="1"/>
        <v>0</v>
      </c>
      <c r="AU56" s="104">
        <f>'01.1 - IO-01.1 ŽBTH DN-ID...'!P95</f>
        <v>0</v>
      </c>
      <c r="AV56" s="103">
        <f>'01.1 - IO-01.1 ŽBTH DN-ID...'!J35</f>
        <v>0</v>
      </c>
      <c r="AW56" s="103">
        <f>'01.1 - IO-01.1 ŽBTH DN-ID...'!J36</f>
        <v>0</v>
      </c>
      <c r="AX56" s="103">
        <f>'01.1 - IO-01.1 ŽBTH DN-ID...'!J37</f>
        <v>0</v>
      </c>
      <c r="AY56" s="103">
        <f>'01.1 - IO-01.1 ŽBTH DN-ID...'!J38</f>
        <v>0</v>
      </c>
      <c r="AZ56" s="103">
        <f>'01.1 - IO-01.1 ŽBTH DN-ID...'!F35</f>
        <v>0</v>
      </c>
      <c r="BA56" s="103">
        <f>'01.1 - IO-01.1 ŽBTH DN-ID...'!F36</f>
        <v>0</v>
      </c>
      <c r="BB56" s="103">
        <f>'01.1 - IO-01.1 ŽBTH DN-ID...'!F37</f>
        <v>0</v>
      </c>
      <c r="BC56" s="103">
        <f>'01.1 - IO-01.1 ŽBTH DN-ID...'!F38</f>
        <v>0</v>
      </c>
      <c r="BD56" s="105">
        <f>'01.1 - IO-01.1 ŽBTH DN-ID...'!F39</f>
        <v>0</v>
      </c>
      <c r="BT56" s="106" t="s">
        <v>90</v>
      </c>
      <c r="BV56" s="106" t="s">
        <v>83</v>
      </c>
      <c r="BW56" s="106" t="s">
        <v>95</v>
      </c>
      <c r="BX56" s="106" t="s">
        <v>89</v>
      </c>
      <c r="CL56" s="106" t="s">
        <v>18</v>
      </c>
    </row>
    <row r="57" spans="1:90" s="4" customFormat="1" ht="16.5" customHeight="1">
      <c r="A57" s="99" t="s">
        <v>91</v>
      </c>
      <c r="B57" s="54"/>
      <c r="C57" s="100"/>
      <c r="D57" s="100"/>
      <c r="E57" s="365" t="s">
        <v>96</v>
      </c>
      <c r="F57" s="365"/>
      <c r="G57" s="365"/>
      <c r="H57" s="365"/>
      <c r="I57" s="365"/>
      <c r="J57" s="100"/>
      <c r="K57" s="365" t="s">
        <v>97</v>
      </c>
      <c r="L57" s="365"/>
      <c r="M57" s="365"/>
      <c r="N57" s="365"/>
      <c r="O57" s="365"/>
      <c r="P57" s="365"/>
      <c r="Q57" s="365"/>
      <c r="R57" s="365"/>
      <c r="S57" s="365"/>
      <c r="T57" s="365"/>
      <c r="U57" s="365"/>
      <c r="V57" s="365"/>
      <c r="W57" s="365"/>
      <c r="X57" s="365"/>
      <c r="Y57" s="365"/>
      <c r="Z57" s="365"/>
      <c r="AA57" s="365"/>
      <c r="AB57" s="365"/>
      <c r="AC57" s="365"/>
      <c r="AD57" s="365"/>
      <c r="AE57" s="365"/>
      <c r="AF57" s="365"/>
      <c r="AG57" s="363">
        <f>'01.2 - IO-01.1 ŽBTH DN-ID...'!J32</f>
        <v>0</v>
      </c>
      <c r="AH57" s="364"/>
      <c r="AI57" s="364"/>
      <c r="AJ57" s="364"/>
      <c r="AK57" s="364"/>
      <c r="AL57" s="364"/>
      <c r="AM57" s="364"/>
      <c r="AN57" s="363">
        <f t="shared" si="0"/>
        <v>0</v>
      </c>
      <c r="AO57" s="364"/>
      <c r="AP57" s="364"/>
      <c r="AQ57" s="101" t="s">
        <v>94</v>
      </c>
      <c r="AR57" s="56"/>
      <c r="AS57" s="102">
        <v>0</v>
      </c>
      <c r="AT57" s="103">
        <f t="shared" si="1"/>
        <v>0</v>
      </c>
      <c r="AU57" s="104">
        <f>'01.2 - IO-01.1 ŽBTH DN-ID...'!P93</f>
        <v>0</v>
      </c>
      <c r="AV57" s="103">
        <f>'01.2 - IO-01.1 ŽBTH DN-ID...'!J35</f>
        <v>0</v>
      </c>
      <c r="AW57" s="103">
        <f>'01.2 - IO-01.1 ŽBTH DN-ID...'!J36</f>
        <v>0</v>
      </c>
      <c r="AX57" s="103">
        <f>'01.2 - IO-01.1 ŽBTH DN-ID...'!J37</f>
        <v>0</v>
      </c>
      <c r="AY57" s="103">
        <f>'01.2 - IO-01.1 ŽBTH DN-ID...'!J38</f>
        <v>0</v>
      </c>
      <c r="AZ57" s="103">
        <f>'01.2 - IO-01.1 ŽBTH DN-ID...'!F35</f>
        <v>0</v>
      </c>
      <c r="BA57" s="103">
        <f>'01.2 - IO-01.1 ŽBTH DN-ID...'!F36</f>
        <v>0</v>
      </c>
      <c r="BB57" s="103">
        <f>'01.2 - IO-01.1 ŽBTH DN-ID...'!F37</f>
        <v>0</v>
      </c>
      <c r="BC57" s="103">
        <f>'01.2 - IO-01.1 ŽBTH DN-ID...'!F38</f>
        <v>0</v>
      </c>
      <c r="BD57" s="105">
        <f>'01.2 - IO-01.1 ŽBTH DN-ID...'!F39</f>
        <v>0</v>
      </c>
      <c r="BT57" s="106" t="s">
        <v>90</v>
      </c>
      <c r="BV57" s="106" t="s">
        <v>83</v>
      </c>
      <c r="BW57" s="106" t="s">
        <v>98</v>
      </c>
      <c r="BX57" s="106" t="s">
        <v>89</v>
      </c>
      <c r="CL57" s="106" t="s">
        <v>18</v>
      </c>
    </row>
    <row r="58" spans="1:90" s="4" customFormat="1" ht="23.25" customHeight="1">
      <c r="A58" s="99" t="s">
        <v>91</v>
      </c>
      <c r="B58" s="54"/>
      <c r="C58" s="100"/>
      <c r="D58" s="100"/>
      <c r="E58" s="365" t="s">
        <v>99</v>
      </c>
      <c r="F58" s="365"/>
      <c r="G58" s="365"/>
      <c r="H58" s="365"/>
      <c r="I58" s="365"/>
      <c r="J58" s="100"/>
      <c r="K58" s="365" t="s">
        <v>100</v>
      </c>
      <c r="L58" s="365"/>
      <c r="M58" s="365"/>
      <c r="N58" s="365"/>
      <c r="O58" s="365"/>
      <c r="P58" s="365"/>
      <c r="Q58" s="365"/>
      <c r="R58" s="365"/>
      <c r="S58" s="365"/>
      <c r="T58" s="365"/>
      <c r="U58" s="365"/>
      <c r="V58" s="365"/>
      <c r="W58" s="365"/>
      <c r="X58" s="365"/>
      <c r="Y58" s="365"/>
      <c r="Z58" s="365"/>
      <c r="AA58" s="365"/>
      <c r="AB58" s="365"/>
      <c r="AC58" s="365"/>
      <c r="AD58" s="365"/>
      <c r="AE58" s="365"/>
      <c r="AF58" s="365"/>
      <c r="AG58" s="363">
        <f>'01.3 - IO-01.1 ŽBTH DN-ID...'!J32</f>
        <v>0</v>
      </c>
      <c r="AH58" s="364"/>
      <c r="AI58" s="364"/>
      <c r="AJ58" s="364"/>
      <c r="AK58" s="364"/>
      <c r="AL58" s="364"/>
      <c r="AM58" s="364"/>
      <c r="AN58" s="363">
        <f t="shared" si="0"/>
        <v>0</v>
      </c>
      <c r="AO58" s="364"/>
      <c r="AP58" s="364"/>
      <c r="AQ58" s="101" t="s">
        <v>94</v>
      </c>
      <c r="AR58" s="56"/>
      <c r="AS58" s="102">
        <v>0</v>
      </c>
      <c r="AT58" s="103">
        <f t="shared" si="1"/>
        <v>0</v>
      </c>
      <c r="AU58" s="104">
        <f>'01.3 - IO-01.1 ŽBTH DN-ID...'!P93</f>
        <v>0</v>
      </c>
      <c r="AV58" s="103">
        <f>'01.3 - IO-01.1 ŽBTH DN-ID...'!J35</f>
        <v>0</v>
      </c>
      <c r="AW58" s="103">
        <f>'01.3 - IO-01.1 ŽBTH DN-ID...'!J36</f>
        <v>0</v>
      </c>
      <c r="AX58" s="103">
        <f>'01.3 - IO-01.1 ŽBTH DN-ID...'!J37</f>
        <v>0</v>
      </c>
      <c r="AY58" s="103">
        <f>'01.3 - IO-01.1 ŽBTH DN-ID...'!J38</f>
        <v>0</v>
      </c>
      <c r="AZ58" s="103">
        <f>'01.3 - IO-01.1 ŽBTH DN-ID...'!F35</f>
        <v>0</v>
      </c>
      <c r="BA58" s="103">
        <f>'01.3 - IO-01.1 ŽBTH DN-ID...'!F36</f>
        <v>0</v>
      </c>
      <c r="BB58" s="103">
        <f>'01.3 - IO-01.1 ŽBTH DN-ID...'!F37</f>
        <v>0</v>
      </c>
      <c r="BC58" s="103">
        <f>'01.3 - IO-01.1 ŽBTH DN-ID...'!F38</f>
        <v>0</v>
      </c>
      <c r="BD58" s="105">
        <f>'01.3 - IO-01.1 ŽBTH DN-ID...'!F39</f>
        <v>0</v>
      </c>
      <c r="BT58" s="106" t="s">
        <v>90</v>
      </c>
      <c r="BV58" s="106" t="s">
        <v>83</v>
      </c>
      <c r="BW58" s="106" t="s">
        <v>101</v>
      </c>
      <c r="BX58" s="106" t="s">
        <v>89</v>
      </c>
      <c r="CL58" s="106" t="s">
        <v>18</v>
      </c>
    </row>
    <row r="59" spans="1:90" s="4" customFormat="1" ht="16.5" customHeight="1">
      <c r="A59" s="99" t="s">
        <v>91</v>
      </c>
      <c r="B59" s="54"/>
      <c r="C59" s="100"/>
      <c r="D59" s="100"/>
      <c r="E59" s="365" t="s">
        <v>102</v>
      </c>
      <c r="F59" s="365"/>
      <c r="G59" s="365"/>
      <c r="H59" s="365"/>
      <c r="I59" s="365"/>
      <c r="J59" s="100"/>
      <c r="K59" s="365" t="s">
        <v>103</v>
      </c>
      <c r="L59" s="365"/>
      <c r="M59" s="365"/>
      <c r="N59" s="365"/>
      <c r="O59" s="365"/>
      <c r="P59" s="365"/>
      <c r="Q59" s="365"/>
      <c r="R59" s="365"/>
      <c r="S59" s="365"/>
      <c r="T59" s="365"/>
      <c r="U59" s="365"/>
      <c r="V59" s="365"/>
      <c r="W59" s="365"/>
      <c r="X59" s="365"/>
      <c r="Y59" s="365"/>
      <c r="Z59" s="365"/>
      <c r="AA59" s="365"/>
      <c r="AB59" s="365"/>
      <c r="AC59" s="365"/>
      <c r="AD59" s="365"/>
      <c r="AE59" s="365"/>
      <c r="AF59" s="365"/>
      <c r="AG59" s="363">
        <f>'01.4 - IO-01.2 ŽBTH DN-ID...'!J32</f>
        <v>0</v>
      </c>
      <c r="AH59" s="364"/>
      <c r="AI59" s="364"/>
      <c r="AJ59" s="364"/>
      <c r="AK59" s="364"/>
      <c r="AL59" s="364"/>
      <c r="AM59" s="364"/>
      <c r="AN59" s="363">
        <f t="shared" si="0"/>
        <v>0</v>
      </c>
      <c r="AO59" s="364"/>
      <c r="AP59" s="364"/>
      <c r="AQ59" s="101" t="s">
        <v>94</v>
      </c>
      <c r="AR59" s="56"/>
      <c r="AS59" s="102">
        <v>0</v>
      </c>
      <c r="AT59" s="103">
        <f t="shared" si="1"/>
        <v>0</v>
      </c>
      <c r="AU59" s="104">
        <f>'01.4 - IO-01.2 ŽBTH DN-ID...'!P94</f>
        <v>0</v>
      </c>
      <c r="AV59" s="103">
        <f>'01.4 - IO-01.2 ŽBTH DN-ID...'!J35</f>
        <v>0</v>
      </c>
      <c r="AW59" s="103">
        <f>'01.4 - IO-01.2 ŽBTH DN-ID...'!J36</f>
        <v>0</v>
      </c>
      <c r="AX59" s="103">
        <f>'01.4 - IO-01.2 ŽBTH DN-ID...'!J37</f>
        <v>0</v>
      </c>
      <c r="AY59" s="103">
        <f>'01.4 - IO-01.2 ŽBTH DN-ID...'!J38</f>
        <v>0</v>
      </c>
      <c r="AZ59" s="103">
        <f>'01.4 - IO-01.2 ŽBTH DN-ID...'!F35</f>
        <v>0</v>
      </c>
      <c r="BA59" s="103">
        <f>'01.4 - IO-01.2 ŽBTH DN-ID...'!F36</f>
        <v>0</v>
      </c>
      <c r="BB59" s="103">
        <f>'01.4 - IO-01.2 ŽBTH DN-ID...'!F37</f>
        <v>0</v>
      </c>
      <c r="BC59" s="103">
        <f>'01.4 - IO-01.2 ŽBTH DN-ID...'!F38</f>
        <v>0</v>
      </c>
      <c r="BD59" s="105">
        <f>'01.4 - IO-01.2 ŽBTH DN-ID...'!F39</f>
        <v>0</v>
      </c>
      <c r="BT59" s="106" t="s">
        <v>90</v>
      </c>
      <c r="BV59" s="106" t="s">
        <v>83</v>
      </c>
      <c r="BW59" s="106" t="s">
        <v>104</v>
      </c>
      <c r="BX59" s="106" t="s">
        <v>89</v>
      </c>
      <c r="CL59" s="106" t="s">
        <v>18</v>
      </c>
    </row>
    <row r="60" spans="1:91" s="7" customFormat="1" ht="16.5" customHeight="1">
      <c r="A60" s="99" t="s">
        <v>91</v>
      </c>
      <c r="B60" s="89"/>
      <c r="C60" s="90"/>
      <c r="D60" s="362" t="s">
        <v>105</v>
      </c>
      <c r="E60" s="362"/>
      <c r="F60" s="362"/>
      <c r="G60" s="362"/>
      <c r="H60" s="362"/>
      <c r="I60" s="91"/>
      <c r="J60" s="362" t="s">
        <v>106</v>
      </c>
      <c r="K60" s="362"/>
      <c r="L60" s="362"/>
      <c r="M60" s="362"/>
      <c r="N60" s="362"/>
      <c r="O60" s="362"/>
      <c r="P60" s="362"/>
      <c r="Q60" s="362"/>
      <c r="R60" s="362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362"/>
      <c r="AG60" s="361">
        <f>'02 - IO-02 Rekonstrukce v...'!J30</f>
        <v>0</v>
      </c>
      <c r="AH60" s="360"/>
      <c r="AI60" s="360"/>
      <c r="AJ60" s="360"/>
      <c r="AK60" s="360"/>
      <c r="AL60" s="360"/>
      <c r="AM60" s="360"/>
      <c r="AN60" s="361">
        <f t="shared" si="0"/>
        <v>0</v>
      </c>
      <c r="AO60" s="360"/>
      <c r="AP60" s="360"/>
      <c r="AQ60" s="92" t="s">
        <v>87</v>
      </c>
      <c r="AR60" s="93"/>
      <c r="AS60" s="94">
        <v>0</v>
      </c>
      <c r="AT60" s="95">
        <f t="shared" si="1"/>
        <v>0</v>
      </c>
      <c r="AU60" s="96">
        <f>'02 - IO-02 Rekonstrukce v...'!P88</f>
        <v>0</v>
      </c>
      <c r="AV60" s="95">
        <f>'02 - IO-02 Rekonstrukce v...'!J33</f>
        <v>0</v>
      </c>
      <c r="AW60" s="95">
        <f>'02 - IO-02 Rekonstrukce v...'!J34</f>
        <v>0</v>
      </c>
      <c r="AX60" s="95">
        <f>'02 - IO-02 Rekonstrukce v...'!J35</f>
        <v>0</v>
      </c>
      <c r="AY60" s="95">
        <f>'02 - IO-02 Rekonstrukce v...'!J36</f>
        <v>0</v>
      </c>
      <c r="AZ60" s="95">
        <f>'02 - IO-02 Rekonstrukce v...'!F33</f>
        <v>0</v>
      </c>
      <c r="BA60" s="95">
        <f>'02 - IO-02 Rekonstrukce v...'!F34</f>
        <v>0</v>
      </c>
      <c r="BB60" s="95">
        <f>'02 - IO-02 Rekonstrukce v...'!F35</f>
        <v>0</v>
      </c>
      <c r="BC60" s="95">
        <f>'02 - IO-02 Rekonstrukce v...'!F36</f>
        <v>0</v>
      </c>
      <c r="BD60" s="97">
        <f>'02 - IO-02 Rekonstrukce v...'!F37</f>
        <v>0</v>
      </c>
      <c r="BT60" s="98" t="s">
        <v>88</v>
      </c>
      <c r="BV60" s="98" t="s">
        <v>83</v>
      </c>
      <c r="BW60" s="98" t="s">
        <v>107</v>
      </c>
      <c r="BX60" s="98" t="s">
        <v>5</v>
      </c>
      <c r="CL60" s="98" t="s">
        <v>18</v>
      </c>
      <c r="CM60" s="98" t="s">
        <v>90</v>
      </c>
    </row>
    <row r="61" spans="1:91" s="7" customFormat="1" ht="16.5" customHeight="1">
      <c r="A61" s="99" t="s">
        <v>91</v>
      </c>
      <c r="B61" s="89"/>
      <c r="C61" s="90"/>
      <c r="D61" s="362" t="s">
        <v>108</v>
      </c>
      <c r="E61" s="362"/>
      <c r="F61" s="362"/>
      <c r="G61" s="362"/>
      <c r="H61" s="362"/>
      <c r="I61" s="91"/>
      <c r="J61" s="362" t="s">
        <v>109</v>
      </c>
      <c r="K61" s="362"/>
      <c r="L61" s="362"/>
      <c r="M61" s="362"/>
      <c r="N61" s="362"/>
      <c r="O61" s="362"/>
      <c r="P61" s="362"/>
      <c r="Q61" s="362"/>
      <c r="R61" s="362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362"/>
      <c r="AG61" s="361">
        <f>'03 - IO-03 Obnova povrchů'!J30</f>
        <v>0</v>
      </c>
      <c r="AH61" s="360"/>
      <c r="AI61" s="360"/>
      <c r="AJ61" s="360"/>
      <c r="AK61" s="360"/>
      <c r="AL61" s="360"/>
      <c r="AM61" s="360"/>
      <c r="AN61" s="361">
        <f t="shared" si="0"/>
        <v>0</v>
      </c>
      <c r="AO61" s="360"/>
      <c r="AP61" s="360"/>
      <c r="AQ61" s="92" t="s">
        <v>87</v>
      </c>
      <c r="AR61" s="93"/>
      <c r="AS61" s="94">
        <v>0</v>
      </c>
      <c r="AT61" s="95">
        <f t="shared" si="1"/>
        <v>0</v>
      </c>
      <c r="AU61" s="96">
        <f>'03 - IO-03 Obnova povrchů'!P85</f>
        <v>0</v>
      </c>
      <c r="AV61" s="95">
        <f>'03 - IO-03 Obnova povrchů'!J33</f>
        <v>0</v>
      </c>
      <c r="AW61" s="95">
        <f>'03 - IO-03 Obnova povrchů'!J34</f>
        <v>0</v>
      </c>
      <c r="AX61" s="95">
        <f>'03 - IO-03 Obnova povrchů'!J35</f>
        <v>0</v>
      </c>
      <c r="AY61" s="95">
        <f>'03 - IO-03 Obnova povrchů'!J36</f>
        <v>0</v>
      </c>
      <c r="AZ61" s="95">
        <f>'03 - IO-03 Obnova povrchů'!F33</f>
        <v>0</v>
      </c>
      <c r="BA61" s="95">
        <f>'03 - IO-03 Obnova povrchů'!F34</f>
        <v>0</v>
      </c>
      <c r="BB61" s="95">
        <f>'03 - IO-03 Obnova povrchů'!F35</f>
        <v>0</v>
      </c>
      <c r="BC61" s="95">
        <f>'03 - IO-03 Obnova povrchů'!F36</f>
        <v>0</v>
      </c>
      <c r="BD61" s="97">
        <f>'03 - IO-03 Obnova povrchů'!F37</f>
        <v>0</v>
      </c>
      <c r="BT61" s="98" t="s">
        <v>88</v>
      </c>
      <c r="BV61" s="98" t="s">
        <v>83</v>
      </c>
      <c r="BW61" s="98" t="s">
        <v>110</v>
      </c>
      <c r="BX61" s="98" t="s">
        <v>5</v>
      </c>
      <c r="CL61" s="98" t="s">
        <v>18</v>
      </c>
      <c r="CM61" s="98" t="s">
        <v>90</v>
      </c>
    </row>
    <row r="62" spans="1:91" s="7" customFormat="1" ht="16.5" customHeight="1">
      <c r="A62" s="99" t="s">
        <v>91</v>
      </c>
      <c r="B62" s="89"/>
      <c r="C62" s="90"/>
      <c r="D62" s="362" t="s">
        <v>111</v>
      </c>
      <c r="E62" s="362"/>
      <c r="F62" s="362"/>
      <c r="G62" s="362"/>
      <c r="H62" s="362"/>
      <c r="I62" s="91"/>
      <c r="J62" s="362" t="s">
        <v>112</v>
      </c>
      <c r="K62" s="362"/>
      <c r="L62" s="362"/>
      <c r="M62" s="362"/>
      <c r="N62" s="362"/>
      <c r="O62" s="362"/>
      <c r="P62" s="362"/>
      <c r="Q62" s="362"/>
      <c r="R62" s="362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362"/>
      <c r="AG62" s="361">
        <f>'04 - Vymezené činnosti'!J30</f>
        <v>0</v>
      </c>
      <c r="AH62" s="360"/>
      <c r="AI62" s="360"/>
      <c r="AJ62" s="360"/>
      <c r="AK62" s="360"/>
      <c r="AL62" s="360"/>
      <c r="AM62" s="360"/>
      <c r="AN62" s="361">
        <f t="shared" si="0"/>
        <v>0</v>
      </c>
      <c r="AO62" s="360"/>
      <c r="AP62" s="360"/>
      <c r="AQ62" s="92" t="s">
        <v>113</v>
      </c>
      <c r="AR62" s="93"/>
      <c r="AS62" s="94">
        <v>0</v>
      </c>
      <c r="AT62" s="95">
        <f t="shared" si="1"/>
        <v>0</v>
      </c>
      <c r="AU62" s="96">
        <f>'04 - Vymezené činnosti'!P81</f>
        <v>0</v>
      </c>
      <c r="AV62" s="95">
        <f>'04 - Vymezené činnosti'!J33</f>
        <v>0</v>
      </c>
      <c r="AW62" s="95">
        <f>'04 - Vymezené činnosti'!J34</f>
        <v>0</v>
      </c>
      <c r="AX62" s="95">
        <f>'04 - Vymezené činnosti'!J35</f>
        <v>0</v>
      </c>
      <c r="AY62" s="95">
        <f>'04 - Vymezené činnosti'!J36</f>
        <v>0</v>
      </c>
      <c r="AZ62" s="95">
        <f>'04 - Vymezené činnosti'!F33</f>
        <v>0</v>
      </c>
      <c r="BA62" s="95">
        <f>'04 - Vymezené činnosti'!F34</f>
        <v>0</v>
      </c>
      <c r="BB62" s="95">
        <f>'04 - Vymezené činnosti'!F35</f>
        <v>0</v>
      </c>
      <c r="BC62" s="95">
        <f>'04 - Vymezené činnosti'!F36</f>
        <v>0</v>
      </c>
      <c r="BD62" s="97">
        <f>'04 - Vymezené činnosti'!F37</f>
        <v>0</v>
      </c>
      <c r="BT62" s="98" t="s">
        <v>88</v>
      </c>
      <c r="BV62" s="98" t="s">
        <v>83</v>
      </c>
      <c r="BW62" s="98" t="s">
        <v>114</v>
      </c>
      <c r="BX62" s="98" t="s">
        <v>5</v>
      </c>
      <c r="CL62" s="98" t="s">
        <v>18</v>
      </c>
      <c r="CM62" s="98" t="s">
        <v>90</v>
      </c>
    </row>
    <row r="63" spans="1:91" s="7" customFormat="1" ht="16.5" customHeight="1">
      <c r="A63" s="99" t="s">
        <v>91</v>
      </c>
      <c r="B63" s="89"/>
      <c r="C63" s="90"/>
      <c r="D63" s="362" t="s">
        <v>115</v>
      </c>
      <c r="E63" s="362"/>
      <c r="F63" s="362"/>
      <c r="G63" s="362"/>
      <c r="H63" s="362"/>
      <c r="I63" s="91"/>
      <c r="J63" s="362" t="s">
        <v>116</v>
      </c>
      <c r="K63" s="362"/>
      <c r="L63" s="362"/>
      <c r="M63" s="362"/>
      <c r="N63" s="362"/>
      <c r="O63" s="362"/>
      <c r="P63" s="362"/>
      <c r="Q63" s="362"/>
      <c r="R63" s="362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362"/>
      <c r="AG63" s="361">
        <f>'05 - Vedlejší a ostatní n...'!J30</f>
        <v>0</v>
      </c>
      <c r="AH63" s="360"/>
      <c r="AI63" s="360"/>
      <c r="AJ63" s="360"/>
      <c r="AK63" s="360"/>
      <c r="AL63" s="360"/>
      <c r="AM63" s="360"/>
      <c r="AN63" s="361">
        <f t="shared" si="0"/>
        <v>0</v>
      </c>
      <c r="AO63" s="360"/>
      <c r="AP63" s="360"/>
      <c r="AQ63" s="92" t="s">
        <v>117</v>
      </c>
      <c r="AR63" s="93"/>
      <c r="AS63" s="107">
        <v>0</v>
      </c>
      <c r="AT63" s="108">
        <f t="shared" si="1"/>
        <v>0</v>
      </c>
      <c r="AU63" s="109">
        <f>'05 - Vedlejší a ostatní n...'!P82</f>
        <v>0</v>
      </c>
      <c r="AV63" s="108">
        <f>'05 - Vedlejší a ostatní n...'!J33</f>
        <v>0</v>
      </c>
      <c r="AW63" s="108">
        <f>'05 - Vedlejší a ostatní n...'!J34</f>
        <v>0</v>
      </c>
      <c r="AX63" s="108">
        <f>'05 - Vedlejší a ostatní n...'!J35</f>
        <v>0</v>
      </c>
      <c r="AY63" s="108">
        <f>'05 - Vedlejší a ostatní n...'!J36</f>
        <v>0</v>
      </c>
      <c r="AZ63" s="108">
        <f>'05 - Vedlejší a ostatní n...'!F33</f>
        <v>0</v>
      </c>
      <c r="BA63" s="108">
        <f>'05 - Vedlejší a ostatní n...'!F34</f>
        <v>0</v>
      </c>
      <c r="BB63" s="108">
        <f>'05 - Vedlejší a ostatní n...'!F35</f>
        <v>0</v>
      </c>
      <c r="BC63" s="108">
        <f>'05 - Vedlejší a ostatní n...'!F36</f>
        <v>0</v>
      </c>
      <c r="BD63" s="110">
        <f>'05 - Vedlejší a ostatní n...'!F37</f>
        <v>0</v>
      </c>
      <c r="BT63" s="98" t="s">
        <v>88</v>
      </c>
      <c r="BV63" s="98" t="s">
        <v>83</v>
      </c>
      <c r="BW63" s="98" t="s">
        <v>118</v>
      </c>
      <c r="BX63" s="98" t="s">
        <v>5</v>
      </c>
      <c r="CL63" s="98" t="s">
        <v>18</v>
      </c>
      <c r="CM63" s="98" t="s">
        <v>90</v>
      </c>
    </row>
    <row r="64" spans="1:57" s="2" customFormat="1" ht="30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42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</row>
    <row r="65" spans="1:57" s="2" customFormat="1" ht="6.95" customHeight="1">
      <c r="A65" s="37"/>
      <c r="B65" s="50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42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</row>
  </sheetData>
  <sheetProtection algorithmName="SHA-512" hashValue="YZomp1SmtbXZ8PEvQ71HEVSvw9KW1/fLUe+ToWwOIUxjXyArDn7xkNpyOjnti4WYilE7cXyXUwi5IuUjmI/9cw==" saltValue="dizHccxyb461PPob1dEZYL+weEjMMAqfAVF+PYOBHrEn502a1hc/c+m/3dCeiHsVdCerWLOfSdz/i3rvnIuhDw==" spinCount="100000" sheet="1" objects="1" scenarios="1" formatColumns="0" formatRows="0"/>
  <mergeCells count="74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N62:AP62"/>
    <mergeCell ref="AG62:AM62"/>
    <mergeCell ref="D62:H62"/>
    <mergeCell ref="J62:AF62"/>
    <mergeCell ref="AN63:AP63"/>
    <mergeCell ref="AG63:AM63"/>
    <mergeCell ref="D63:H63"/>
    <mergeCell ref="J63:AF63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G58:AM58"/>
    <mergeCell ref="AN58:AP58"/>
    <mergeCell ref="E58:I58"/>
    <mergeCell ref="K58:AF58"/>
    <mergeCell ref="AN59:AP59"/>
    <mergeCell ref="AG59:AM59"/>
    <mergeCell ref="E59:I59"/>
    <mergeCell ref="K59:AF59"/>
    <mergeCell ref="AN56:AP56"/>
    <mergeCell ref="E56:I56"/>
    <mergeCell ref="K56:AF56"/>
    <mergeCell ref="AG56:AM56"/>
    <mergeCell ref="K57:AF57"/>
    <mergeCell ref="AN57:AP57"/>
    <mergeCell ref="E57:I57"/>
    <mergeCell ref="AG57:AM57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AG54:AM54"/>
    <mergeCell ref="AN54:AP54"/>
    <mergeCell ref="L45:AO45"/>
    <mergeCell ref="AM47:AN47"/>
    <mergeCell ref="AS49:AT51"/>
    <mergeCell ref="AM49:AP49"/>
    <mergeCell ref="AM50:AP50"/>
  </mergeCells>
  <hyperlinks>
    <hyperlink ref="A56" location="'01.1 - IO-01.1 ŽBTH DN-ID...'!C2" display="/"/>
    <hyperlink ref="A57" location="'01.2 - IO-01.1 ŽBTH DN-ID...'!C2" display="/"/>
    <hyperlink ref="A58" location="'01.3 - IO-01.1 ŽBTH DN-ID...'!C2" display="/"/>
    <hyperlink ref="A59" location="'01.4 - IO-01.2 ŽBTH DN-ID...'!C2" display="/"/>
    <hyperlink ref="A60" location="'02 - IO-02 Rekonstrukce v...'!C2" display="/"/>
    <hyperlink ref="A61" location="'03 - IO-03 Obnova povrchů'!C2" display="/"/>
    <hyperlink ref="A62" location="'04 - Vymezené činnosti'!C2" display="/"/>
    <hyperlink ref="A63" location="'05 - Vedlejší a ostatní n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3" customWidth="1"/>
    <col min="2" max="2" width="1.7109375" style="263" customWidth="1"/>
    <col min="3" max="4" width="5.00390625" style="263" customWidth="1"/>
    <col min="5" max="5" width="11.7109375" style="263" customWidth="1"/>
    <col min="6" max="6" width="9.140625" style="263" customWidth="1"/>
    <col min="7" max="7" width="5.00390625" style="263" customWidth="1"/>
    <col min="8" max="8" width="77.8515625" style="263" customWidth="1"/>
    <col min="9" max="10" width="20.00390625" style="263" customWidth="1"/>
    <col min="11" max="11" width="1.7109375" style="263" customWidth="1"/>
  </cols>
  <sheetData>
    <row r="1" s="1" customFormat="1" ht="37.5" customHeight="1"/>
    <row r="2" spans="2:11" s="1" customFormat="1" ht="7.5" customHeight="1">
      <c r="B2" s="264"/>
      <c r="C2" s="265"/>
      <c r="D2" s="265"/>
      <c r="E2" s="265"/>
      <c r="F2" s="265"/>
      <c r="G2" s="265"/>
      <c r="H2" s="265"/>
      <c r="I2" s="265"/>
      <c r="J2" s="265"/>
      <c r="K2" s="266"/>
    </row>
    <row r="3" spans="2:11" s="17" customFormat="1" ht="45" customHeight="1">
      <c r="B3" s="267"/>
      <c r="C3" s="399" t="s">
        <v>1954</v>
      </c>
      <c r="D3" s="399"/>
      <c r="E3" s="399"/>
      <c r="F3" s="399"/>
      <c r="G3" s="399"/>
      <c r="H3" s="399"/>
      <c r="I3" s="399"/>
      <c r="J3" s="399"/>
      <c r="K3" s="268"/>
    </row>
    <row r="4" spans="2:11" s="1" customFormat="1" ht="25.5" customHeight="1">
      <c r="B4" s="269"/>
      <c r="C4" s="404" t="s">
        <v>1955</v>
      </c>
      <c r="D4" s="404"/>
      <c r="E4" s="404"/>
      <c r="F4" s="404"/>
      <c r="G4" s="404"/>
      <c r="H4" s="404"/>
      <c r="I4" s="404"/>
      <c r="J4" s="404"/>
      <c r="K4" s="270"/>
    </row>
    <row r="5" spans="2:11" s="1" customFormat="1" ht="5.25" customHeight="1">
      <c r="B5" s="269"/>
      <c r="C5" s="271"/>
      <c r="D5" s="271"/>
      <c r="E5" s="271"/>
      <c r="F5" s="271"/>
      <c r="G5" s="271"/>
      <c r="H5" s="271"/>
      <c r="I5" s="271"/>
      <c r="J5" s="271"/>
      <c r="K5" s="270"/>
    </row>
    <row r="6" spans="2:11" s="1" customFormat="1" ht="15" customHeight="1">
      <c r="B6" s="269"/>
      <c r="C6" s="403" t="s">
        <v>1956</v>
      </c>
      <c r="D6" s="403"/>
      <c r="E6" s="403"/>
      <c r="F6" s="403"/>
      <c r="G6" s="403"/>
      <c r="H6" s="403"/>
      <c r="I6" s="403"/>
      <c r="J6" s="403"/>
      <c r="K6" s="270"/>
    </row>
    <row r="7" spans="2:11" s="1" customFormat="1" ht="15" customHeight="1">
      <c r="B7" s="273"/>
      <c r="C7" s="403" t="s">
        <v>1957</v>
      </c>
      <c r="D7" s="403"/>
      <c r="E7" s="403"/>
      <c r="F7" s="403"/>
      <c r="G7" s="403"/>
      <c r="H7" s="403"/>
      <c r="I7" s="403"/>
      <c r="J7" s="403"/>
      <c r="K7" s="270"/>
    </row>
    <row r="8" spans="2:11" s="1" customFormat="1" ht="12.75" customHeight="1">
      <c r="B8" s="273"/>
      <c r="C8" s="272"/>
      <c r="D8" s="272"/>
      <c r="E8" s="272"/>
      <c r="F8" s="272"/>
      <c r="G8" s="272"/>
      <c r="H8" s="272"/>
      <c r="I8" s="272"/>
      <c r="J8" s="272"/>
      <c r="K8" s="270"/>
    </row>
    <row r="9" spans="2:11" s="1" customFormat="1" ht="15" customHeight="1">
      <c r="B9" s="273"/>
      <c r="C9" s="403" t="s">
        <v>1958</v>
      </c>
      <c r="D9" s="403"/>
      <c r="E9" s="403"/>
      <c r="F9" s="403"/>
      <c r="G9" s="403"/>
      <c r="H9" s="403"/>
      <c r="I9" s="403"/>
      <c r="J9" s="403"/>
      <c r="K9" s="270"/>
    </row>
    <row r="10" spans="2:11" s="1" customFormat="1" ht="15" customHeight="1">
      <c r="B10" s="273"/>
      <c r="C10" s="272"/>
      <c r="D10" s="403" t="s">
        <v>1959</v>
      </c>
      <c r="E10" s="403"/>
      <c r="F10" s="403"/>
      <c r="G10" s="403"/>
      <c r="H10" s="403"/>
      <c r="I10" s="403"/>
      <c r="J10" s="403"/>
      <c r="K10" s="270"/>
    </row>
    <row r="11" spans="2:11" s="1" customFormat="1" ht="15" customHeight="1">
      <c r="B11" s="273"/>
      <c r="C11" s="274"/>
      <c r="D11" s="403" t="s">
        <v>1960</v>
      </c>
      <c r="E11" s="403"/>
      <c r="F11" s="403"/>
      <c r="G11" s="403"/>
      <c r="H11" s="403"/>
      <c r="I11" s="403"/>
      <c r="J11" s="403"/>
      <c r="K11" s="270"/>
    </row>
    <row r="12" spans="2:11" s="1" customFormat="1" ht="15" customHeight="1">
      <c r="B12" s="273"/>
      <c r="C12" s="274"/>
      <c r="D12" s="272"/>
      <c r="E12" s="272"/>
      <c r="F12" s="272"/>
      <c r="G12" s="272"/>
      <c r="H12" s="272"/>
      <c r="I12" s="272"/>
      <c r="J12" s="272"/>
      <c r="K12" s="270"/>
    </row>
    <row r="13" spans="2:11" s="1" customFormat="1" ht="15" customHeight="1">
      <c r="B13" s="273"/>
      <c r="C13" s="274"/>
      <c r="D13" s="275" t="s">
        <v>1961</v>
      </c>
      <c r="E13" s="272"/>
      <c r="F13" s="272"/>
      <c r="G13" s="272"/>
      <c r="H13" s="272"/>
      <c r="I13" s="272"/>
      <c r="J13" s="272"/>
      <c r="K13" s="270"/>
    </row>
    <row r="14" spans="2:11" s="1" customFormat="1" ht="12.75" customHeight="1">
      <c r="B14" s="273"/>
      <c r="C14" s="274"/>
      <c r="D14" s="274"/>
      <c r="E14" s="274"/>
      <c r="F14" s="274"/>
      <c r="G14" s="274"/>
      <c r="H14" s="274"/>
      <c r="I14" s="274"/>
      <c r="J14" s="274"/>
      <c r="K14" s="270"/>
    </row>
    <row r="15" spans="2:11" s="1" customFormat="1" ht="15" customHeight="1">
      <c r="B15" s="273"/>
      <c r="C15" s="274"/>
      <c r="D15" s="403" t="s">
        <v>1962</v>
      </c>
      <c r="E15" s="403"/>
      <c r="F15" s="403"/>
      <c r="G15" s="403"/>
      <c r="H15" s="403"/>
      <c r="I15" s="403"/>
      <c r="J15" s="403"/>
      <c r="K15" s="270"/>
    </row>
    <row r="16" spans="2:11" s="1" customFormat="1" ht="15" customHeight="1">
      <c r="B16" s="273"/>
      <c r="C16" s="274"/>
      <c r="D16" s="403" t="s">
        <v>1963</v>
      </c>
      <c r="E16" s="403"/>
      <c r="F16" s="403"/>
      <c r="G16" s="403"/>
      <c r="H16" s="403"/>
      <c r="I16" s="403"/>
      <c r="J16" s="403"/>
      <c r="K16" s="270"/>
    </row>
    <row r="17" spans="2:11" s="1" customFormat="1" ht="15" customHeight="1">
      <c r="B17" s="273"/>
      <c r="C17" s="274"/>
      <c r="D17" s="403" t="s">
        <v>1964</v>
      </c>
      <c r="E17" s="403"/>
      <c r="F17" s="403"/>
      <c r="G17" s="403"/>
      <c r="H17" s="403"/>
      <c r="I17" s="403"/>
      <c r="J17" s="403"/>
      <c r="K17" s="270"/>
    </row>
    <row r="18" spans="2:11" s="1" customFormat="1" ht="15" customHeight="1">
      <c r="B18" s="273"/>
      <c r="C18" s="274"/>
      <c r="D18" s="274"/>
      <c r="E18" s="276" t="s">
        <v>1965</v>
      </c>
      <c r="F18" s="403" t="s">
        <v>1966</v>
      </c>
      <c r="G18" s="403"/>
      <c r="H18" s="403"/>
      <c r="I18" s="403"/>
      <c r="J18" s="403"/>
      <c r="K18" s="270"/>
    </row>
    <row r="19" spans="2:11" s="1" customFormat="1" ht="15" customHeight="1">
      <c r="B19" s="273"/>
      <c r="C19" s="274"/>
      <c r="D19" s="274"/>
      <c r="E19" s="276" t="s">
        <v>87</v>
      </c>
      <c r="F19" s="403" t="s">
        <v>1967</v>
      </c>
      <c r="G19" s="403"/>
      <c r="H19" s="403"/>
      <c r="I19" s="403"/>
      <c r="J19" s="403"/>
      <c r="K19" s="270"/>
    </row>
    <row r="20" spans="2:11" s="1" customFormat="1" ht="15" customHeight="1">
      <c r="B20" s="273"/>
      <c r="C20" s="274"/>
      <c r="D20" s="274"/>
      <c r="E20" s="276" t="s">
        <v>1968</v>
      </c>
      <c r="F20" s="403" t="s">
        <v>1969</v>
      </c>
      <c r="G20" s="403"/>
      <c r="H20" s="403"/>
      <c r="I20" s="403"/>
      <c r="J20" s="403"/>
      <c r="K20" s="270"/>
    </row>
    <row r="21" spans="2:11" s="1" customFormat="1" ht="15" customHeight="1">
      <c r="B21" s="273"/>
      <c r="C21" s="274"/>
      <c r="D21" s="274"/>
      <c r="E21" s="276" t="s">
        <v>117</v>
      </c>
      <c r="F21" s="403" t="s">
        <v>116</v>
      </c>
      <c r="G21" s="403"/>
      <c r="H21" s="403"/>
      <c r="I21" s="403"/>
      <c r="J21" s="403"/>
      <c r="K21" s="270"/>
    </row>
    <row r="22" spans="2:11" s="1" customFormat="1" ht="15" customHeight="1">
      <c r="B22" s="273"/>
      <c r="C22" s="274"/>
      <c r="D22" s="274"/>
      <c r="E22" s="276" t="s">
        <v>113</v>
      </c>
      <c r="F22" s="403" t="s">
        <v>1970</v>
      </c>
      <c r="G22" s="403"/>
      <c r="H22" s="403"/>
      <c r="I22" s="403"/>
      <c r="J22" s="403"/>
      <c r="K22" s="270"/>
    </row>
    <row r="23" spans="2:11" s="1" customFormat="1" ht="15" customHeight="1">
      <c r="B23" s="273"/>
      <c r="C23" s="274"/>
      <c r="D23" s="274"/>
      <c r="E23" s="276" t="s">
        <v>94</v>
      </c>
      <c r="F23" s="403" t="s">
        <v>1971</v>
      </c>
      <c r="G23" s="403"/>
      <c r="H23" s="403"/>
      <c r="I23" s="403"/>
      <c r="J23" s="403"/>
      <c r="K23" s="270"/>
    </row>
    <row r="24" spans="2:11" s="1" customFormat="1" ht="12.75" customHeight="1">
      <c r="B24" s="273"/>
      <c r="C24" s="274"/>
      <c r="D24" s="274"/>
      <c r="E24" s="274"/>
      <c r="F24" s="274"/>
      <c r="G24" s="274"/>
      <c r="H24" s="274"/>
      <c r="I24" s="274"/>
      <c r="J24" s="274"/>
      <c r="K24" s="270"/>
    </row>
    <row r="25" spans="2:11" s="1" customFormat="1" ht="15" customHeight="1">
      <c r="B25" s="273"/>
      <c r="C25" s="403" t="s">
        <v>1972</v>
      </c>
      <c r="D25" s="403"/>
      <c r="E25" s="403"/>
      <c r="F25" s="403"/>
      <c r="G25" s="403"/>
      <c r="H25" s="403"/>
      <c r="I25" s="403"/>
      <c r="J25" s="403"/>
      <c r="K25" s="270"/>
    </row>
    <row r="26" spans="2:11" s="1" customFormat="1" ht="15" customHeight="1">
      <c r="B26" s="273"/>
      <c r="C26" s="403" t="s">
        <v>1973</v>
      </c>
      <c r="D26" s="403"/>
      <c r="E26" s="403"/>
      <c r="F26" s="403"/>
      <c r="G26" s="403"/>
      <c r="H26" s="403"/>
      <c r="I26" s="403"/>
      <c r="J26" s="403"/>
      <c r="K26" s="270"/>
    </row>
    <row r="27" spans="2:11" s="1" customFormat="1" ht="15" customHeight="1">
      <c r="B27" s="273"/>
      <c r="C27" s="272"/>
      <c r="D27" s="403" t="s">
        <v>1974</v>
      </c>
      <c r="E27" s="403"/>
      <c r="F27" s="403"/>
      <c r="G27" s="403"/>
      <c r="H27" s="403"/>
      <c r="I27" s="403"/>
      <c r="J27" s="403"/>
      <c r="K27" s="270"/>
    </row>
    <row r="28" spans="2:11" s="1" customFormat="1" ht="15" customHeight="1">
      <c r="B28" s="273"/>
      <c r="C28" s="274"/>
      <c r="D28" s="403" t="s">
        <v>1975</v>
      </c>
      <c r="E28" s="403"/>
      <c r="F28" s="403"/>
      <c r="G28" s="403"/>
      <c r="H28" s="403"/>
      <c r="I28" s="403"/>
      <c r="J28" s="403"/>
      <c r="K28" s="270"/>
    </row>
    <row r="29" spans="2:11" s="1" customFormat="1" ht="12.75" customHeight="1">
      <c r="B29" s="273"/>
      <c r="C29" s="274"/>
      <c r="D29" s="274"/>
      <c r="E29" s="274"/>
      <c r="F29" s="274"/>
      <c r="G29" s="274"/>
      <c r="H29" s="274"/>
      <c r="I29" s="274"/>
      <c r="J29" s="274"/>
      <c r="K29" s="270"/>
    </row>
    <row r="30" spans="2:11" s="1" customFormat="1" ht="15" customHeight="1">
      <c r="B30" s="273"/>
      <c r="C30" s="274"/>
      <c r="D30" s="403" t="s">
        <v>1976</v>
      </c>
      <c r="E30" s="403"/>
      <c r="F30" s="403"/>
      <c r="G30" s="403"/>
      <c r="H30" s="403"/>
      <c r="I30" s="403"/>
      <c r="J30" s="403"/>
      <c r="K30" s="270"/>
    </row>
    <row r="31" spans="2:11" s="1" customFormat="1" ht="15" customHeight="1">
      <c r="B31" s="273"/>
      <c r="C31" s="274"/>
      <c r="D31" s="403" t="s">
        <v>1977</v>
      </c>
      <c r="E31" s="403"/>
      <c r="F31" s="403"/>
      <c r="G31" s="403"/>
      <c r="H31" s="403"/>
      <c r="I31" s="403"/>
      <c r="J31" s="403"/>
      <c r="K31" s="270"/>
    </row>
    <row r="32" spans="2:11" s="1" customFormat="1" ht="12.75" customHeight="1">
      <c r="B32" s="273"/>
      <c r="C32" s="274"/>
      <c r="D32" s="274"/>
      <c r="E32" s="274"/>
      <c r="F32" s="274"/>
      <c r="G32" s="274"/>
      <c r="H32" s="274"/>
      <c r="I32" s="274"/>
      <c r="J32" s="274"/>
      <c r="K32" s="270"/>
    </row>
    <row r="33" spans="2:11" s="1" customFormat="1" ht="15" customHeight="1">
      <c r="B33" s="273"/>
      <c r="C33" s="274"/>
      <c r="D33" s="403" t="s">
        <v>1978</v>
      </c>
      <c r="E33" s="403"/>
      <c r="F33" s="403"/>
      <c r="G33" s="403"/>
      <c r="H33" s="403"/>
      <c r="I33" s="403"/>
      <c r="J33" s="403"/>
      <c r="K33" s="270"/>
    </row>
    <row r="34" spans="2:11" s="1" customFormat="1" ht="15" customHeight="1">
      <c r="B34" s="273"/>
      <c r="C34" s="274"/>
      <c r="D34" s="403" t="s">
        <v>1979</v>
      </c>
      <c r="E34" s="403"/>
      <c r="F34" s="403"/>
      <c r="G34" s="403"/>
      <c r="H34" s="403"/>
      <c r="I34" s="403"/>
      <c r="J34" s="403"/>
      <c r="K34" s="270"/>
    </row>
    <row r="35" spans="2:11" s="1" customFormat="1" ht="15" customHeight="1">
      <c r="B35" s="273"/>
      <c r="C35" s="274"/>
      <c r="D35" s="403" t="s">
        <v>1980</v>
      </c>
      <c r="E35" s="403"/>
      <c r="F35" s="403"/>
      <c r="G35" s="403"/>
      <c r="H35" s="403"/>
      <c r="I35" s="403"/>
      <c r="J35" s="403"/>
      <c r="K35" s="270"/>
    </row>
    <row r="36" spans="2:11" s="1" customFormat="1" ht="15" customHeight="1">
      <c r="B36" s="273"/>
      <c r="C36" s="274"/>
      <c r="D36" s="272"/>
      <c r="E36" s="275" t="s">
        <v>140</v>
      </c>
      <c r="F36" s="272"/>
      <c r="G36" s="403" t="s">
        <v>1981</v>
      </c>
      <c r="H36" s="403"/>
      <c r="I36" s="403"/>
      <c r="J36" s="403"/>
      <c r="K36" s="270"/>
    </row>
    <row r="37" spans="2:11" s="1" customFormat="1" ht="30.75" customHeight="1">
      <c r="B37" s="273"/>
      <c r="C37" s="274"/>
      <c r="D37" s="272"/>
      <c r="E37" s="275" t="s">
        <v>1982</v>
      </c>
      <c r="F37" s="272"/>
      <c r="G37" s="403" t="s">
        <v>1983</v>
      </c>
      <c r="H37" s="403"/>
      <c r="I37" s="403"/>
      <c r="J37" s="403"/>
      <c r="K37" s="270"/>
    </row>
    <row r="38" spans="2:11" s="1" customFormat="1" ht="15" customHeight="1">
      <c r="B38" s="273"/>
      <c r="C38" s="274"/>
      <c r="D38" s="272"/>
      <c r="E38" s="275" t="s">
        <v>61</v>
      </c>
      <c r="F38" s="272"/>
      <c r="G38" s="403" t="s">
        <v>1984</v>
      </c>
      <c r="H38" s="403"/>
      <c r="I38" s="403"/>
      <c r="J38" s="403"/>
      <c r="K38" s="270"/>
    </row>
    <row r="39" spans="2:11" s="1" customFormat="1" ht="15" customHeight="1">
      <c r="B39" s="273"/>
      <c r="C39" s="274"/>
      <c r="D39" s="272"/>
      <c r="E39" s="275" t="s">
        <v>62</v>
      </c>
      <c r="F39" s="272"/>
      <c r="G39" s="403" t="s">
        <v>1985</v>
      </c>
      <c r="H39" s="403"/>
      <c r="I39" s="403"/>
      <c r="J39" s="403"/>
      <c r="K39" s="270"/>
    </row>
    <row r="40" spans="2:11" s="1" customFormat="1" ht="15" customHeight="1">
      <c r="B40" s="273"/>
      <c r="C40" s="274"/>
      <c r="D40" s="272"/>
      <c r="E40" s="275" t="s">
        <v>141</v>
      </c>
      <c r="F40" s="272"/>
      <c r="G40" s="403" t="s">
        <v>1986</v>
      </c>
      <c r="H40" s="403"/>
      <c r="I40" s="403"/>
      <c r="J40" s="403"/>
      <c r="K40" s="270"/>
    </row>
    <row r="41" spans="2:11" s="1" customFormat="1" ht="15" customHeight="1">
      <c r="B41" s="273"/>
      <c r="C41" s="274"/>
      <c r="D41" s="272"/>
      <c r="E41" s="275" t="s">
        <v>142</v>
      </c>
      <c r="F41" s="272"/>
      <c r="G41" s="403" t="s">
        <v>1987</v>
      </c>
      <c r="H41" s="403"/>
      <c r="I41" s="403"/>
      <c r="J41" s="403"/>
      <c r="K41" s="270"/>
    </row>
    <row r="42" spans="2:11" s="1" customFormat="1" ht="15" customHeight="1">
      <c r="B42" s="273"/>
      <c r="C42" s="274"/>
      <c r="D42" s="272"/>
      <c r="E42" s="275" t="s">
        <v>1988</v>
      </c>
      <c r="F42" s="272"/>
      <c r="G42" s="403" t="s">
        <v>1989</v>
      </c>
      <c r="H42" s="403"/>
      <c r="I42" s="403"/>
      <c r="J42" s="403"/>
      <c r="K42" s="270"/>
    </row>
    <row r="43" spans="2:11" s="1" customFormat="1" ht="15" customHeight="1">
      <c r="B43" s="273"/>
      <c r="C43" s="274"/>
      <c r="D43" s="272"/>
      <c r="E43" s="275"/>
      <c r="F43" s="272"/>
      <c r="G43" s="403" t="s">
        <v>1990</v>
      </c>
      <c r="H43" s="403"/>
      <c r="I43" s="403"/>
      <c r="J43" s="403"/>
      <c r="K43" s="270"/>
    </row>
    <row r="44" spans="2:11" s="1" customFormat="1" ht="15" customHeight="1">
      <c r="B44" s="273"/>
      <c r="C44" s="274"/>
      <c r="D44" s="272"/>
      <c r="E44" s="275" t="s">
        <v>1991</v>
      </c>
      <c r="F44" s="272"/>
      <c r="G44" s="403" t="s">
        <v>1992</v>
      </c>
      <c r="H44" s="403"/>
      <c r="I44" s="403"/>
      <c r="J44" s="403"/>
      <c r="K44" s="270"/>
    </row>
    <row r="45" spans="2:11" s="1" customFormat="1" ht="15" customHeight="1">
      <c r="B45" s="273"/>
      <c r="C45" s="274"/>
      <c r="D45" s="272"/>
      <c r="E45" s="275" t="s">
        <v>144</v>
      </c>
      <c r="F45" s="272"/>
      <c r="G45" s="403" t="s">
        <v>1993</v>
      </c>
      <c r="H45" s="403"/>
      <c r="I45" s="403"/>
      <c r="J45" s="403"/>
      <c r="K45" s="270"/>
    </row>
    <row r="46" spans="2:11" s="1" customFormat="1" ht="12.75" customHeight="1">
      <c r="B46" s="273"/>
      <c r="C46" s="274"/>
      <c r="D46" s="272"/>
      <c r="E46" s="272"/>
      <c r="F46" s="272"/>
      <c r="G46" s="272"/>
      <c r="H46" s="272"/>
      <c r="I46" s="272"/>
      <c r="J46" s="272"/>
      <c r="K46" s="270"/>
    </row>
    <row r="47" spans="2:11" s="1" customFormat="1" ht="15" customHeight="1">
      <c r="B47" s="273"/>
      <c r="C47" s="274"/>
      <c r="D47" s="403" t="s">
        <v>1994</v>
      </c>
      <c r="E47" s="403"/>
      <c r="F47" s="403"/>
      <c r="G47" s="403"/>
      <c r="H47" s="403"/>
      <c r="I47" s="403"/>
      <c r="J47" s="403"/>
      <c r="K47" s="270"/>
    </row>
    <row r="48" spans="2:11" s="1" customFormat="1" ht="15" customHeight="1">
      <c r="B48" s="273"/>
      <c r="C48" s="274"/>
      <c r="D48" s="274"/>
      <c r="E48" s="403" t="s">
        <v>1995</v>
      </c>
      <c r="F48" s="403"/>
      <c r="G48" s="403"/>
      <c r="H48" s="403"/>
      <c r="I48" s="403"/>
      <c r="J48" s="403"/>
      <c r="K48" s="270"/>
    </row>
    <row r="49" spans="2:11" s="1" customFormat="1" ht="15" customHeight="1">
      <c r="B49" s="273"/>
      <c r="C49" s="274"/>
      <c r="D49" s="274"/>
      <c r="E49" s="403" t="s">
        <v>1996</v>
      </c>
      <c r="F49" s="403"/>
      <c r="G49" s="403"/>
      <c r="H49" s="403"/>
      <c r="I49" s="403"/>
      <c r="J49" s="403"/>
      <c r="K49" s="270"/>
    </row>
    <row r="50" spans="2:11" s="1" customFormat="1" ht="15" customHeight="1">
      <c r="B50" s="273"/>
      <c r="C50" s="274"/>
      <c r="D50" s="274"/>
      <c r="E50" s="403" t="s">
        <v>1997</v>
      </c>
      <c r="F50" s="403"/>
      <c r="G50" s="403"/>
      <c r="H50" s="403"/>
      <c r="I50" s="403"/>
      <c r="J50" s="403"/>
      <c r="K50" s="270"/>
    </row>
    <row r="51" spans="2:11" s="1" customFormat="1" ht="15" customHeight="1">
      <c r="B51" s="273"/>
      <c r="C51" s="274"/>
      <c r="D51" s="403" t="s">
        <v>1998</v>
      </c>
      <c r="E51" s="403"/>
      <c r="F51" s="403"/>
      <c r="G51" s="403"/>
      <c r="H51" s="403"/>
      <c r="I51" s="403"/>
      <c r="J51" s="403"/>
      <c r="K51" s="270"/>
    </row>
    <row r="52" spans="2:11" s="1" customFormat="1" ht="25.5" customHeight="1">
      <c r="B52" s="269"/>
      <c r="C52" s="404" t="s">
        <v>1999</v>
      </c>
      <c r="D52" s="404"/>
      <c r="E52" s="404"/>
      <c r="F52" s="404"/>
      <c r="G52" s="404"/>
      <c r="H52" s="404"/>
      <c r="I52" s="404"/>
      <c r="J52" s="404"/>
      <c r="K52" s="270"/>
    </row>
    <row r="53" spans="2:11" s="1" customFormat="1" ht="5.25" customHeight="1">
      <c r="B53" s="269"/>
      <c r="C53" s="271"/>
      <c r="D53" s="271"/>
      <c r="E53" s="271"/>
      <c r="F53" s="271"/>
      <c r="G53" s="271"/>
      <c r="H53" s="271"/>
      <c r="I53" s="271"/>
      <c r="J53" s="271"/>
      <c r="K53" s="270"/>
    </row>
    <row r="54" spans="2:11" s="1" customFormat="1" ht="15" customHeight="1">
      <c r="B54" s="269"/>
      <c r="C54" s="403" t="s">
        <v>2000</v>
      </c>
      <c r="D54" s="403"/>
      <c r="E54" s="403"/>
      <c r="F54" s="403"/>
      <c r="G54" s="403"/>
      <c r="H54" s="403"/>
      <c r="I54" s="403"/>
      <c r="J54" s="403"/>
      <c r="K54" s="270"/>
    </row>
    <row r="55" spans="2:11" s="1" customFormat="1" ht="15" customHeight="1">
      <c r="B55" s="269"/>
      <c r="C55" s="403" t="s">
        <v>2001</v>
      </c>
      <c r="D55" s="403"/>
      <c r="E55" s="403"/>
      <c r="F55" s="403"/>
      <c r="G55" s="403"/>
      <c r="H55" s="403"/>
      <c r="I55" s="403"/>
      <c r="J55" s="403"/>
      <c r="K55" s="270"/>
    </row>
    <row r="56" spans="2:11" s="1" customFormat="1" ht="12.75" customHeight="1">
      <c r="B56" s="269"/>
      <c r="C56" s="272"/>
      <c r="D56" s="272"/>
      <c r="E56" s="272"/>
      <c r="F56" s="272"/>
      <c r="G56" s="272"/>
      <c r="H56" s="272"/>
      <c r="I56" s="272"/>
      <c r="J56" s="272"/>
      <c r="K56" s="270"/>
    </row>
    <row r="57" spans="2:11" s="1" customFormat="1" ht="15" customHeight="1">
      <c r="B57" s="269"/>
      <c r="C57" s="403" t="s">
        <v>2002</v>
      </c>
      <c r="D57" s="403"/>
      <c r="E57" s="403"/>
      <c r="F57" s="403"/>
      <c r="G57" s="403"/>
      <c r="H57" s="403"/>
      <c r="I57" s="403"/>
      <c r="J57" s="403"/>
      <c r="K57" s="270"/>
    </row>
    <row r="58" spans="2:11" s="1" customFormat="1" ht="15" customHeight="1">
      <c r="B58" s="269"/>
      <c r="C58" s="274"/>
      <c r="D58" s="403" t="s">
        <v>2003</v>
      </c>
      <c r="E58" s="403"/>
      <c r="F58" s="403"/>
      <c r="G58" s="403"/>
      <c r="H58" s="403"/>
      <c r="I58" s="403"/>
      <c r="J58" s="403"/>
      <c r="K58" s="270"/>
    </row>
    <row r="59" spans="2:11" s="1" customFormat="1" ht="15" customHeight="1">
      <c r="B59" s="269"/>
      <c r="C59" s="274"/>
      <c r="D59" s="403" t="s">
        <v>2004</v>
      </c>
      <c r="E59" s="403"/>
      <c r="F59" s="403"/>
      <c r="G59" s="403"/>
      <c r="H59" s="403"/>
      <c r="I59" s="403"/>
      <c r="J59" s="403"/>
      <c r="K59" s="270"/>
    </row>
    <row r="60" spans="2:11" s="1" customFormat="1" ht="15" customHeight="1">
      <c r="B60" s="269"/>
      <c r="C60" s="274"/>
      <c r="D60" s="403" t="s">
        <v>2005</v>
      </c>
      <c r="E60" s="403"/>
      <c r="F60" s="403"/>
      <c r="G60" s="403"/>
      <c r="H60" s="403"/>
      <c r="I60" s="403"/>
      <c r="J60" s="403"/>
      <c r="K60" s="270"/>
    </row>
    <row r="61" spans="2:11" s="1" customFormat="1" ht="15" customHeight="1">
      <c r="B61" s="269"/>
      <c r="C61" s="274"/>
      <c r="D61" s="403" t="s">
        <v>2006</v>
      </c>
      <c r="E61" s="403"/>
      <c r="F61" s="403"/>
      <c r="G61" s="403"/>
      <c r="H61" s="403"/>
      <c r="I61" s="403"/>
      <c r="J61" s="403"/>
      <c r="K61" s="270"/>
    </row>
    <row r="62" spans="2:11" s="1" customFormat="1" ht="15" customHeight="1">
      <c r="B62" s="269"/>
      <c r="C62" s="274"/>
      <c r="D62" s="405" t="s">
        <v>2007</v>
      </c>
      <c r="E62" s="405"/>
      <c r="F62" s="405"/>
      <c r="G62" s="405"/>
      <c r="H62" s="405"/>
      <c r="I62" s="405"/>
      <c r="J62" s="405"/>
      <c r="K62" s="270"/>
    </row>
    <row r="63" spans="2:11" s="1" customFormat="1" ht="15" customHeight="1">
      <c r="B63" s="269"/>
      <c r="C63" s="274"/>
      <c r="D63" s="403" t="s">
        <v>2008</v>
      </c>
      <c r="E63" s="403"/>
      <c r="F63" s="403"/>
      <c r="G63" s="403"/>
      <c r="H63" s="403"/>
      <c r="I63" s="403"/>
      <c r="J63" s="403"/>
      <c r="K63" s="270"/>
    </row>
    <row r="64" spans="2:11" s="1" customFormat="1" ht="12.75" customHeight="1">
      <c r="B64" s="269"/>
      <c r="C64" s="274"/>
      <c r="D64" s="274"/>
      <c r="E64" s="277"/>
      <c r="F64" s="274"/>
      <c r="G64" s="274"/>
      <c r="H64" s="274"/>
      <c r="I64" s="274"/>
      <c r="J64" s="274"/>
      <c r="K64" s="270"/>
    </row>
    <row r="65" spans="2:11" s="1" customFormat="1" ht="15" customHeight="1">
      <c r="B65" s="269"/>
      <c r="C65" s="274"/>
      <c r="D65" s="403" t="s">
        <v>2009</v>
      </c>
      <c r="E65" s="403"/>
      <c r="F65" s="403"/>
      <c r="G65" s="403"/>
      <c r="H65" s="403"/>
      <c r="I65" s="403"/>
      <c r="J65" s="403"/>
      <c r="K65" s="270"/>
    </row>
    <row r="66" spans="2:11" s="1" customFormat="1" ht="15" customHeight="1">
      <c r="B66" s="269"/>
      <c r="C66" s="274"/>
      <c r="D66" s="405" t="s">
        <v>2010</v>
      </c>
      <c r="E66" s="405"/>
      <c r="F66" s="405"/>
      <c r="G66" s="405"/>
      <c r="H66" s="405"/>
      <c r="I66" s="405"/>
      <c r="J66" s="405"/>
      <c r="K66" s="270"/>
    </row>
    <row r="67" spans="2:11" s="1" customFormat="1" ht="15" customHeight="1">
      <c r="B67" s="269"/>
      <c r="C67" s="274"/>
      <c r="D67" s="403" t="s">
        <v>2011</v>
      </c>
      <c r="E67" s="403"/>
      <c r="F67" s="403"/>
      <c r="G67" s="403"/>
      <c r="H67" s="403"/>
      <c r="I67" s="403"/>
      <c r="J67" s="403"/>
      <c r="K67" s="270"/>
    </row>
    <row r="68" spans="2:11" s="1" customFormat="1" ht="15" customHeight="1">
      <c r="B68" s="269"/>
      <c r="C68" s="274"/>
      <c r="D68" s="403" t="s">
        <v>2012</v>
      </c>
      <c r="E68" s="403"/>
      <c r="F68" s="403"/>
      <c r="G68" s="403"/>
      <c r="H68" s="403"/>
      <c r="I68" s="403"/>
      <c r="J68" s="403"/>
      <c r="K68" s="270"/>
    </row>
    <row r="69" spans="2:11" s="1" customFormat="1" ht="15" customHeight="1">
      <c r="B69" s="269"/>
      <c r="C69" s="274"/>
      <c r="D69" s="403" t="s">
        <v>2013</v>
      </c>
      <c r="E69" s="403"/>
      <c r="F69" s="403"/>
      <c r="G69" s="403"/>
      <c r="H69" s="403"/>
      <c r="I69" s="403"/>
      <c r="J69" s="403"/>
      <c r="K69" s="270"/>
    </row>
    <row r="70" spans="2:11" s="1" customFormat="1" ht="15" customHeight="1">
      <c r="B70" s="269"/>
      <c r="C70" s="274"/>
      <c r="D70" s="403" t="s">
        <v>2014</v>
      </c>
      <c r="E70" s="403"/>
      <c r="F70" s="403"/>
      <c r="G70" s="403"/>
      <c r="H70" s="403"/>
      <c r="I70" s="403"/>
      <c r="J70" s="403"/>
      <c r="K70" s="270"/>
    </row>
    <row r="71" spans="2:11" s="1" customFormat="1" ht="12.75" customHeight="1">
      <c r="B71" s="278"/>
      <c r="C71" s="279"/>
      <c r="D71" s="279"/>
      <c r="E71" s="279"/>
      <c r="F71" s="279"/>
      <c r="G71" s="279"/>
      <c r="H71" s="279"/>
      <c r="I71" s="279"/>
      <c r="J71" s="279"/>
      <c r="K71" s="280"/>
    </row>
    <row r="72" spans="2:11" s="1" customFormat="1" ht="18.75" customHeight="1">
      <c r="B72" s="281"/>
      <c r="C72" s="281"/>
      <c r="D72" s="281"/>
      <c r="E72" s="281"/>
      <c r="F72" s="281"/>
      <c r="G72" s="281"/>
      <c r="H72" s="281"/>
      <c r="I72" s="281"/>
      <c r="J72" s="281"/>
      <c r="K72" s="282"/>
    </row>
    <row r="73" spans="2:11" s="1" customFormat="1" ht="18.75" customHeight="1">
      <c r="B73" s="282"/>
      <c r="C73" s="282"/>
      <c r="D73" s="282"/>
      <c r="E73" s="282"/>
      <c r="F73" s="282"/>
      <c r="G73" s="282"/>
      <c r="H73" s="282"/>
      <c r="I73" s="282"/>
      <c r="J73" s="282"/>
      <c r="K73" s="282"/>
    </row>
    <row r="74" spans="2:11" s="1" customFormat="1" ht="7.5" customHeight="1">
      <c r="B74" s="283"/>
      <c r="C74" s="284"/>
      <c r="D74" s="284"/>
      <c r="E74" s="284"/>
      <c r="F74" s="284"/>
      <c r="G74" s="284"/>
      <c r="H74" s="284"/>
      <c r="I74" s="284"/>
      <c r="J74" s="284"/>
      <c r="K74" s="285"/>
    </row>
    <row r="75" spans="2:11" s="1" customFormat="1" ht="45" customHeight="1">
      <c r="B75" s="286"/>
      <c r="C75" s="398" t="s">
        <v>2015</v>
      </c>
      <c r="D75" s="398"/>
      <c r="E75" s="398"/>
      <c r="F75" s="398"/>
      <c r="G75" s="398"/>
      <c r="H75" s="398"/>
      <c r="I75" s="398"/>
      <c r="J75" s="398"/>
      <c r="K75" s="287"/>
    </row>
    <row r="76" spans="2:11" s="1" customFormat="1" ht="17.25" customHeight="1">
      <c r="B76" s="286"/>
      <c r="C76" s="288" t="s">
        <v>2016</v>
      </c>
      <c r="D76" s="288"/>
      <c r="E76" s="288"/>
      <c r="F76" s="288" t="s">
        <v>2017</v>
      </c>
      <c r="G76" s="289"/>
      <c r="H76" s="288" t="s">
        <v>62</v>
      </c>
      <c r="I76" s="288" t="s">
        <v>65</v>
      </c>
      <c r="J76" s="288" t="s">
        <v>2018</v>
      </c>
      <c r="K76" s="287"/>
    </row>
    <row r="77" spans="2:11" s="1" customFormat="1" ht="17.25" customHeight="1">
      <c r="B77" s="286"/>
      <c r="C77" s="290" t="s">
        <v>2019</v>
      </c>
      <c r="D77" s="290"/>
      <c r="E77" s="290"/>
      <c r="F77" s="291" t="s">
        <v>2020</v>
      </c>
      <c r="G77" s="292"/>
      <c r="H77" s="290"/>
      <c r="I77" s="290"/>
      <c r="J77" s="290" t="s">
        <v>2021</v>
      </c>
      <c r="K77" s="287"/>
    </row>
    <row r="78" spans="2:11" s="1" customFormat="1" ht="5.25" customHeight="1">
      <c r="B78" s="286"/>
      <c r="C78" s="293"/>
      <c r="D78" s="293"/>
      <c r="E78" s="293"/>
      <c r="F78" s="293"/>
      <c r="G78" s="294"/>
      <c r="H78" s="293"/>
      <c r="I78" s="293"/>
      <c r="J78" s="293"/>
      <c r="K78" s="287"/>
    </row>
    <row r="79" spans="2:11" s="1" customFormat="1" ht="15" customHeight="1">
      <c r="B79" s="286"/>
      <c r="C79" s="275" t="s">
        <v>61</v>
      </c>
      <c r="D79" s="295"/>
      <c r="E79" s="295"/>
      <c r="F79" s="296" t="s">
        <v>2022</v>
      </c>
      <c r="G79" s="297"/>
      <c r="H79" s="275" t="s">
        <v>2023</v>
      </c>
      <c r="I79" s="275" t="s">
        <v>2024</v>
      </c>
      <c r="J79" s="275">
        <v>20</v>
      </c>
      <c r="K79" s="287"/>
    </row>
    <row r="80" spans="2:11" s="1" customFormat="1" ht="15" customHeight="1">
      <c r="B80" s="286"/>
      <c r="C80" s="275" t="s">
        <v>2025</v>
      </c>
      <c r="D80" s="275"/>
      <c r="E80" s="275"/>
      <c r="F80" s="296" t="s">
        <v>2022</v>
      </c>
      <c r="G80" s="297"/>
      <c r="H80" s="275" t="s">
        <v>2026</v>
      </c>
      <c r="I80" s="275" t="s">
        <v>2024</v>
      </c>
      <c r="J80" s="275">
        <v>120</v>
      </c>
      <c r="K80" s="287"/>
    </row>
    <row r="81" spans="2:11" s="1" customFormat="1" ht="15" customHeight="1">
      <c r="B81" s="298"/>
      <c r="C81" s="275" t="s">
        <v>2027</v>
      </c>
      <c r="D81" s="275"/>
      <c r="E81" s="275"/>
      <c r="F81" s="296" t="s">
        <v>2028</v>
      </c>
      <c r="G81" s="297"/>
      <c r="H81" s="275" t="s">
        <v>2029</v>
      </c>
      <c r="I81" s="275" t="s">
        <v>2024</v>
      </c>
      <c r="J81" s="275">
        <v>50</v>
      </c>
      <c r="K81" s="287"/>
    </row>
    <row r="82" spans="2:11" s="1" customFormat="1" ht="15" customHeight="1">
      <c r="B82" s="298"/>
      <c r="C82" s="275" t="s">
        <v>2030</v>
      </c>
      <c r="D82" s="275"/>
      <c r="E82" s="275"/>
      <c r="F82" s="296" t="s">
        <v>2022</v>
      </c>
      <c r="G82" s="297"/>
      <c r="H82" s="275" t="s">
        <v>2031</v>
      </c>
      <c r="I82" s="275" t="s">
        <v>2032</v>
      </c>
      <c r="J82" s="275"/>
      <c r="K82" s="287"/>
    </row>
    <row r="83" spans="2:11" s="1" customFormat="1" ht="15" customHeight="1">
      <c r="B83" s="298"/>
      <c r="C83" s="299" t="s">
        <v>2033</v>
      </c>
      <c r="D83" s="299"/>
      <c r="E83" s="299"/>
      <c r="F83" s="300" t="s">
        <v>2028</v>
      </c>
      <c r="G83" s="299"/>
      <c r="H83" s="299" t="s">
        <v>2034</v>
      </c>
      <c r="I83" s="299" t="s">
        <v>2024</v>
      </c>
      <c r="J83" s="299">
        <v>15</v>
      </c>
      <c r="K83" s="287"/>
    </row>
    <row r="84" spans="2:11" s="1" customFormat="1" ht="15" customHeight="1">
      <c r="B84" s="298"/>
      <c r="C84" s="299" t="s">
        <v>2035</v>
      </c>
      <c r="D84" s="299"/>
      <c r="E84" s="299"/>
      <c r="F84" s="300" t="s">
        <v>2028</v>
      </c>
      <c r="G84" s="299"/>
      <c r="H84" s="299" t="s">
        <v>2036</v>
      </c>
      <c r="I84" s="299" t="s">
        <v>2024</v>
      </c>
      <c r="J84" s="299">
        <v>15</v>
      </c>
      <c r="K84" s="287"/>
    </row>
    <row r="85" spans="2:11" s="1" customFormat="1" ht="15" customHeight="1">
      <c r="B85" s="298"/>
      <c r="C85" s="299" t="s">
        <v>2037</v>
      </c>
      <c r="D85" s="299"/>
      <c r="E85" s="299"/>
      <c r="F85" s="300" t="s">
        <v>2028</v>
      </c>
      <c r="G85" s="299"/>
      <c r="H85" s="299" t="s">
        <v>2038</v>
      </c>
      <c r="I85" s="299" t="s">
        <v>2024</v>
      </c>
      <c r="J85" s="299">
        <v>20</v>
      </c>
      <c r="K85" s="287"/>
    </row>
    <row r="86" spans="2:11" s="1" customFormat="1" ht="15" customHeight="1">
      <c r="B86" s="298"/>
      <c r="C86" s="299" t="s">
        <v>2039</v>
      </c>
      <c r="D86" s="299"/>
      <c r="E86" s="299"/>
      <c r="F86" s="300" t="s">
        <v>2028</v>
      </c>
      <c r="G86" s="299"/>
      <c r="H86" s="299" t="s">
        <v>2040</v>
      </c>
      <c r="I86" s="299" t="s">
        <v>2024</v>
      </c>
      <c r="J86" s="299">
        <v>20</v>
      </c>
      <c r="K86" s="287"/>
    </row>
    <row r="87" spans="2:11" s="1" customFormat="1" ht="15" customHeight="1">
      <c r="B87" s="298"/>
      <c r="C87" s="275" t="s">
        <v>2041</v>
      </c>
      <c r="D87" s="275"/>
      <c r="E87" s="275"/>
      <c r="F87" s="296" t="s">
        <v>2028</v>
      </c>
      <c r="G87" s="297"/>
      <c r="H87" s="275" t="s">
        <v>2042</v>
      </c>
      <c r="I87" s="275" t="s">
        <v>2024</v>
      </c>
      <c r="J87" s="275">
        <v>50</v>
      </c>
      <c r="K87" s="287"/>
    </row>
    <row r="88" spans="2:11" s="1" customFormat="1" ht="15" customHeight="1">
      <c r="B88" s="298"/>
      <c r="C88" s="275" t="s">
        <v>2043</v>
      </c>
      <c r="D88" s="275"/>
      <c r="E88" s="275"/>
      <c r="F88" s="296" t="s">
        <v>2028</v>
      </c>
      <c r="G88" s="297"/>
      <c r="H88" s="275" t="s">
        <v>2044</v>
      </c>
      <c r="I88" s="275" t="s">
        <v>2024</v>
      </c>
      <c r="J88" s="275">
        <v>20</v>
      </c>
      <c r="K88" s="287"/>
    </row>
    <row r="89" spans="2:11" s="1" customFormat="1" ht="15" customHeight="1">
      <c r="B89" s="298"/>
      <c r="C89" s="275" t="s">
        <v>2045</v>
      </c>
      <c r="D89" s="275"/>
      <c r="E89" s="275"/>
      <c r="F89" s="296" t="s">
        <v>2028</v>
      </c>
      <c r="G89" s="297"/>
      <c r="H89" s="275" t="s">
        <v>2046</v>
      </c>
      <c r="I89" s="275" t="s">
        <v>2024</v>
      </c>
      <c r="J89" s="275">
        <v>20</v>
      </c>
      <c r="K89" s="287"/>
    </row>
    <row r="90" spans="2:11" s="1" customFormat="1" ht="15" customHeight="1">
      <c r="B90" s="298"/>
      <c r="C90" s="275" t="s">
        <v>2047</v>
      </c>
      <c r="D90" s="275"/>
      <c r="E90" s="275"/>
      <c r="F90" s="296" t="s">
        <v>2028</v>
      </c>
      <c r="G90" s="297"/>
      <c r="H90" s="275" t="s">
        <v>2048</v>
      </c>
      <c r="I90" s="275" t="s">
        <v>2024</v>
      </c>
      <c r="J90" s="275">
        <v>50</v>
      </c>
      <c r="K90" s="287"/>
    </row>
    <row r="91" spans="2:11" s="1" customFormat="1" ht="15" customHeight="1">
      <c r="B91" s="298"/>
      <c r="C91" s="275" t="s">
        <v>2049</v>
      </c>
      <c r="D91" s="275"/>
      <c r="E91" s="275"/>
      <c r="F91" s="296" t="s">
        <v>2028</v>
      </c>
      <c r="G91" s="297"/>
      <c r="H91" s="275" t="s">
        <v>2049</v>
      </c>
      <c r="I91" s="275" t="s">
        <v>2024</v>
      </c>
      <c r="J91" s="275">
        <v>50</v>
      </c>
      <c r="K91" s="287"/>
    </row>
    <row r="92" spans="2:11" s="1" customFormat="1" ht="15" customHeight="1">
      <c r="B92" s="298"/>
      <c r="C92" s="275" t="s">
        <v>2050</v>
      </c>
      <c r="D92" s="275"/>
      <c r="E92" s="275"/>
      <c r="F92" s="296" t="s">
        <v>2028</v>
      </c>
      <c r="G92" s="297"/>
      <c r="H92" s="275" t="s">
        <v>2051</v>
      </c>
      <c r="I92" s="275" t="s">
        <v>2024</v>
      </c>
      <c r="J92" s="275">
        <v>255</v>
      </c>
      <c r="K92" s="287"/>
    </row>
    <row r="93" spans="2:11" s="1" customFormat="1" ht="15" customHeight="1">
      <c r="B93" s="298"/>
      <c r="C93" s="275" t="s">
        <v>2052</v>
      </c>
      <c r="D93" s="275"/>
      <c r="E93" s="275"/>
      <c r="F93" s="296" t="s">
        <v>2022</v>
      </c>
      <c r="G93" s="297"/>
      <c r="H93" s="275" t="s">
        <v>2053</v>
      </c>
      <c r="I93" s="275" t="s">
        <v>2054</v>
      </c>
      <c r="J93" s="275"/>
      <c r="K93" s="287"/>
    </row>
    <row r="94" spans="2:11" s="1" customFormat="1" ht="15" customHeight="1">
      <c r="B94" s="298"/>
      <c r="C94" s="275" t="s">
        <v>2055</v>
      </c>
      <c r="D94" s="275"/>
      <c r="E94" s="275"/>
      <c r="F94" s="296" t="s">
        <v>2022</v>
      </c>
      <c r="G94" s="297"/>
      <c r="H94" s="275" t="s">
        <v>2056</v>
      </c>
      <c r="I94" s="275" t="s">
        <v>2057</v>
      </c>
      <c r="J94" s="275"/>
      <c r="K94" s="287"/>
    </row>
    <row r="95" spans="2:11" s="1" customFormat="1" ht="15" customHeight="1">
      <c r="B95" s="298"/>
      <c r="C95" s="275" t="s">
        <v>2058</v>
      </c>
      <c r="D95" s="275"/>
      <c r="E95" s="275"/>
      <c r="F95" s="296" t="s">
        <v>2022</v>
      </c>
      <c r="G95" s="297"/>
      <c r="H95" s="275" t="s">
        <v>2058</v>
      </c>
      <c r="I95" s="275" t="s">
        <v>2057</v>
      </c>
      <c r="J95" s="275"/>
      <c r="K95" s="287"/>
    </row>
    <row r="96" spans="2:11" s="1" customFormat="1" ht="15" customHeight="1">
      <c r="B96" s="298"/>
      <c r="C96" s="275" t="s">
        <v>46</v>
      </c>
      <c r="D96" s="275"/>
      <c r="E96" s="275"/>
      <c r="F96" s="296" t="s">
        <v>2022</v>
      </c>
      <c r="G96" s="297"/>
      <c r="H96" s="275" t="s">
        <v>2059</v>
      </c>
      <c r="I96" s="275" t="s">
        <v>2057</v>
      </c>
      <c r="J96" s="275"/>
      <c r="K96" s="287"/>
    </row>
    <row r="97" spans="2:11" s="1" customFormat="1" ht="15" customHeight="1">
      <c r="B97" s="298"/>
      <c r="C97" s="275" t="s">
        <v>56</v>
      </c>
      <c r="D97" s="275"/>
      <c r="E97" s="275"/>
      <c r="F97" s="296" t="s">
        <v>2022</v>
      </c>
      <c r="G97" s="297"/>
      <c r="H97" s="275" t="s">
        <v>2060</v>
      </c>
      <c r="I97" s="275" t="s">
        <v>2057</v>
      </c>
      <c r="J97" s="275"/>
      <c r="K97" s="287"/>
    </row>
    <row r="98" spans="2:11" s="1" customFormat="1" ht="15" customHeight="1">
      <c r="B98" s="301"/>
      <c r="C98" s="302"/>
      <c r="D98" s="302"/>
      <c r="E98" s="302"/>
      <c r="F98" s="302"/>
      <c r="G98" s="302"/>
      <c r="H98" s="302"/>
      <c r="I98" s="302"/>
      <c r="J98" s="302"/>
      <c r="K98" s="303"/>
    </row>
    <row r="99" spans="2:11" s="1" customFormat="1" ht="18.75" customHeight="1">
      <c r="B99" s="304"/>
      <c r="C99" s="305"/>
      <c r="D99" s="305"/>
      <c r="E99" s="305"/>
      <c r="F99" s="305"/>
      <c r="G99" s="305"/>
      <c r="H99" s="305"/>
      <c r="I99" s="305"/>
      <c r="J99" s="305"/>
      <c r="K99" s="304"/>
    </row>
    <row r="100" spans="2:11" s="1" customFormat="1" ht="18.75" customHeight="1">
      <c r="B100" s="282"/>
      <c r="C100" s="282"/>
      <c r="D100" s="282"/>
      <c r="E100" s="282"/>
      <c r="F100" s="282"/>
      <c r="G100" s="282"/>
      <c r="H100" s="282"/>
      <c r="I100" s="282"/>
      <c r="J100" s="282"/>
      <c r="K100" s="282"/>
    </row>
    <row r="101" spans="2:11" s="1" customFormat="1" ht="7.5" customHeight="1">
      <c r="B101" s="283"/>
      <c r="C101" s="284"/>
      <c r="D101" s="284"/>
      <c r="E101" s="284"/>
      <c r="F101" s="284"/>
      <c r="G101" s="284"/>
      <c r="H101" s="284"/>
      <c r="I101" s="284"/>
      <c r="J101" s="284"/>
      <c r="K101" s="285"/>
    </row>
    <row r="102" spans="2:11" s="1" customFormat="1" ht="45" customHeight="1">
      <c r="B102" s="286"/>
      <c r="C102" s="398" t="s">
        <v>2061</v>
      </c>
      <c r="D102" s="398"/>
      <c r="E102" s="398"/>
      <c r="F102" s="398"/>
      <c r="G102" s="398"/>
      <c r="H102" s="398"/>
      <c r="I102" s="398"/>
      <c r="J102" s="398"/>
      <c r="K102" s="287"/>
    </row>
    <row r="103" spans="2:11" s="1" customFormat="1" ht="17.25" customHeight="1">
      <c r="B103" s="286"/>
      <c r="C103" s="288" t="s">
        <v>2016</v>
      </c>
      <c r="D103" s="288"/>
      <c r="E103" s="288"/>
      <c r="F103" s="288" t="s">
        <v>2017</v>
      </c>
      <c r="G103" s="289"/>
      <c r="H103" s="288" t="s">
        <v>62</v>
      </c>
      <c r="I103" s="288" t="s">
        <v>65</v>
      </c>
      <c r="J103" s="288" t="s">
        <v>2018</v>
      </c>
      <c r="K103" s="287"/>
    </row>
    <row r="104" spans="2:11" s="1" customFormat="1" ht="17.25" customHeight="1">
      <c r="B104" s="286"/>
      <c r="C104" s="290" t="s">
        <v>2019</v>
      </c>
      <c r="D104" s="290"/>
      <c r="E104" s="290"/>
      <c r="F104" s="291" t="s">
        <v>2020</v>
      </c>
      <c r="G104" s="292"/>
      <c r="H104" s="290"/>
      <c r="I104" s="290"/>
      <c r="J104" s="290" t="s">
        <v>2021</v>
      </c>
      <c r="K104" s="287"/>
    </row>
    <row r="105" spans="2:11" s="1" customFormat="1" ht="5.25" customHeight="1">
      <c r="B105" s="286"/>
      <c r="C105" s="288"/>
      <c r="D105" s="288"/>
      <c r="E105" s="288"/>
      <c r="F105" s="288"/>
      <c r="G105" s="306"/>
      <c r="H105" s="288"/>
      <c r="I105" s="288"/>
      <c r="J105" s="288"/>
      <c r="K105" s="287"/>
    </row>
    <row r="106" spans="2:11" s="1" customFormat="1" ht="15" customHeight="1">
      <c r="B106" s="286"/>
      <c r="C106" s="275" t="s">
        <v>61</v>
      </c>
      <c r="D106" s="295"/>
      <c r="E106" s="295"/>
      <c r="F106" s="296" t="s">
        <v>2022</v>
      </c>
      <c r="G106" s="275"/>
      <c r="H106" s="275" t="s">
        <v>2062</v>
      </c>
      <c r="I106" s="275" t="s">
        <v>2024</v>
      </c>
      <c r="J106" s="275">
        <v>20</v>
      </c>
      <c r="K106" s="287"/>
    </row>
    <row r="107" spans="2:11" s="1" customFormat="1" ht="15" customHeight="1">
      <c r="B107" s="286"/>
      <c r="C107" s="275" t="s">
        <v>2025</v>
      </c>
      <c r="D107" s="275"/>
      <c r="E107" s="275"/>
      <c r="F107" s="296" t="s">
        <v>2022</v>
      </c>
      <c r="G107" s="275"/>
      <c r="H107" s="275" t="s">
        <v>2062</v>
      </c>
      <c r="I107" s="275" t="s">
        <v>2024</v>
      </c>
      <c r="J107" s="275">
        <v>120</v>
      </c>
      <c r="K107" s="287"/>
    </row>
    <row r="108" spans="2:11" s="1" customFormat="1" ht="15" customHeight="1">
      <c r="B108" s="298"/>
      <c r="C108" s="275" t="s">
        <v>2027</v>
      </c>
      <c r="D108" s="275"/>
      <c r="E108" s="275"/>
      <c r="F108" s="296" t="s">
        <v>2028</v>
      </c>
      <c r="G108" s="275"/>
      <c r="H108" s="275" t="s">
        <v>2062</v>
      </c>
      <c r="I108" s="275" t="s">
        <v>2024</v>
      </c>
      <c r="J108" s="275">
        <v>50</v>
      </c>
      <c r="K108" s="287"/>
    </row>
    <row r="109" spans="2:11" s="1" customFormat="1" ht="15" customHeight="1">
      <c r="B109" s="298"/>
      <c r="C109" s="275" t="s">
        <v>2030</v>
      </c>
      <c r="D109" s="275"/>
      <c r="E109" s="275"/>
      <c r="F109" s="296" t="s">
        <v>2022</v>
      </c>
      <c r="G109" s="275"/>
      <c r="H109" s="275" t="s">
        <v>2062</v>
      </c>
      <c r="I109" s="275" t="s">
        <v>2032</v>
      </c>
      <c r="J109" s="275"/>
      <c r="K109" s="287"/>
    </row>
    <row r="110" spans="2:11" s="1" customFormat="1" ht="15" customHeight="1">
      <c r="B110" s="298"/>
      <c r="C110" s="275" t="s">
        <v>2041</v>
      </c>
      <c r="D110" s="275"/>
      <c r="E110" s="275"/>
      <c r="F110" s="296" t="s">
        <v>2028</v>
      </c>
      <c r="G110" s="275"/>
      <c r="H110" s="275" t="s">
        <v>2062</v>
      </c>
      <c r="I110" s="275" t="s">
        <v>2024</v>
      </c>
      <c r="J110" s="275">
        <v>50</v>
      </c>
      <c r="K110" s="287"/>
    </row>
    <row r="111" spans="2:11" s="1" customFormat="1" ht="15" customHeight="1">
      <c r="B111" s="298"/>
      <c r="C111" s="275" t="s">
        <v>2049</v>
      </c>
      <c r="D111" s="275"/>
      <c r="E111" s="275"/>
      <c r="F111" s="296" t="s">
        <v>2028</v>
      </c>
      <c r="G111" s="275"/>
      <c r="H111" s="275" t="s">
        <v>2062</v>
      </c>
      <c r="I111" s="275" t="s">
        <v>2024</v>
      </c>
      <c r="J111" s="275">
        <v>50</v>
      </c>
      <c r="K111" s="287"/>
    </row>
    <row r="112" spans="2:11" s="1" customFormat="1" ht="15" customHeight="1">
      <c r="B112" s="298"/>
      <c r="C112" s="275" t="s">
        <v>2047</v>
      </c>
      <c r="D112" s="275"/>
      <c r="E112" s="275"/>
      <c r="F112" s="296" t="s">
        <v>2028</v>
      </c>
      <c r="G112" s="275"/>
      <c r="H112" s="275" t="s">
        <v>2062</v>
      </c>
      <c r="I112" s="275" t="s">
        <v>2024</v>
      </c>
      <c r="J112" s="275">
        <v>50</v>
      </c>
      <c r="K112" s="287"/>
    </row>
    <row r="113" spans="2:11" s="1" customFormat="1" ht="15" customHeight="1">
      <c r="B113" s="298"/>
      <c r="C113" s="275" t="s">
        <v>61</v>
      </c>
      <c r="D113" s="275"/>
      <c r="E113" s="275"/>
      <c r="F113" s="296" t="s">
        <v>2022</v>
      </c>
      <c r="G113" s="275"/>
      <c r="H113" s="275" t="s">
        <v>2063</v>
      </c>
      <c r="I113" s="275" t="s">
        <v>2024</v>
      </c>
      <c r="J113" s="275">
        <v>20</v>
      </c>
      <c r="K113" s="287"/>
    </row>
    <row r="114" spans="2:11" s="1" customFormat="1" ht="15" customHeight="1">
      <c r="B114" s="298"/>
      <c r="C114" s="275" t="s">
        <v>2064</v>
      </c>
      <c r="D114" s="275"/>
      <c r="E114" s="275"/>
      <c r="F114" s="296" t="s">
        <v>2022</v>
      </c>
      <c r="G114" s="275"/>
      <c r="H114" s="275" t="s">
        <v>2065</v>
      </c>
      <c r="I114" s="275" t="s">
        <v>2024</v>
      </c>
      <c r="J114" s="275">
        <v>120</v>
      </c>
      <c r="K114" s="287"/>
    </row>
    <row r="115" spans="2:11" s="1" customFormat="1" ht="15" customHeight="1">
      <c r="B115" s="298"/>
      <c r="C115" s="275" t="s">
        <v>46</v>
      </c>
      <c r="D115" s="275"/>
      <c r="E115" s="275"/>
      <c r="F115" s="296" t="s">
        <v>2022</v>
      </c>
      <c r="G115" s="275"/>
      <c r="H115" s="275" t="s">
        <v>2066</v>
      </c>
      <c r="I115" s="275" t="s">
        <v>2057</v>
      </c>
      <c r="J115" s="275"/>
      <c r="K115" s="287"/>
    </row>
    <row r="116" spans="2:11" s="1" customFormat="1" ht="15" customHeight="1">
      <c r="B116" s="298"/>
      <c r="C116" s="275" t="s">
        <v>56</v>
      </c>
      <c r="D116" s="275"/>
      <c r="E116" s="275"/>
      <c r="F116" s="296" t="s">
        <v>2022</v>
      </c>
      <c r="G116" s="275"/>
      <c r="H116" s="275" t="s">
        <v>2067</v>
      </c>
      <c r="I116" s="275" t="s">
        <v>2057</v>
      </c>
      <c r="J116" s="275"/>
      <c r="K116" s="287"/>
    </row>
    <row r="117" spans="2:11" s="1" customFormat="1" ht="15" customHeight="1">
      <c r="B117" s="298"/>
      <c r="C117" s="275" t="s">
        <v>65</v>
      </c>
      <c r="D117" s="275"/>
      <c r="E117" s="275"/>
      <c r="F117" s="296" t="s">
        <v>2022</v>
      </c>
      <c r="G117" s="275"/>
      <c r="H117" s="275" t="s">
        <v>2068</v>
      </c>
      <c r="I117" s="275" t="s">
        <v>2069</v>
      </c>
      <c r="J117" s="275"/>
      <c r="K117" s="287"/>
    </row>
    <row r="118" spans="2:11" s="1" customFormat="1" ht="15" customHeight="1">
      <c r="B118" s="301"/>
      <c r="C118" s="307"/>
      <c r="D118" s="307"/>
      <c r="E118" s="307"/>
      <c r="F118" s="307"/>
      <c r="G118" s="307"/>
      <c r="H118" s="307"/>
      <c r="I118" s="307"/>
      <c r="J118" s="307"/>
      <c r="K118" s="303"/>
    </row>
    <row r="119" spans="2:11" s="1" customFormat="1" ht="18.75" customHeight="1">
      <c r="B119" s="308"/>
      <c r="C119" s="309"/>
      <c r="D119" s="309"/>
      <c r="E119" s="309"/>
      <c r="F119" s="310"/>
      <c r="G119" s="309"/>
      <c r="H119" s="309"/>
      <c r="I119" s="309"/>
      <c r="J119" s="309"/>
      <c r="K119" s="308"/>
    </row>
    <row r="120" spans="2:11" s="1" customFormat="1" ht="18.75" customHeight="1">
      <c r="B120" s="282"/>
      <c r="C120" s="282"/>
      <c r="D120" s="282"/>
      <c r="E120" s="282"/>
      <c r="F120" s="282"/>
      <c r="G120" s="282"/>
      <c r="H120" s="282"/>
      <c r="I120" s="282"/>
      <c r="J120" s="282"/>
      <c r="K120" s="282"/>
    </row>
    <row r="121" spans="2:11" s="1" customFormat="1" ht="7.5" customHeight="1">
      <c r="B121" s="311"/>
      <c r="C121" s="312"/>
      <c r="D121" s="312"/>
      <c r="E121" s="312"/>
      <c r="F121" s="312"/>
      <c r="G121" s="312"/>
      <c r="H121" s="312"/>
      <c r="I121" s="312"/>
      <c r="J121" s="312"/>
      <c r="K121" s="313"/>
    </row>
    <row r="122" spans="2:11" s="1" customFormat="1" ht="45" customHeight="1">
      <c r="B122" s="314"/>
      <c r="C122" s="399" t="s">
        <v>2070</v>
      </c>
      <c r="D122" s="399"/>
      <c r="E122" s="399"/>
      <c r="F122" s="399"/>
      <c r="G122" s="399"/>
      <c r="H122" s="399"/>
      <c r="I122" s="399"/>
      <c r="J122" s="399"/>
      <c r="K122" s="315"/>
    </row>
    <row r="123" spans="2:11" s="1" customFormat="1" ht="17.25" customHeight="1">
      <c r="B123" s="316"/>
      <c r="C123" s="288" t="s">
        <v>2016</v>
      </c>
      <c r="D123" s="288"/>
      <c r="E123" s="288"/>
      <c r="F123" s="288" t="s">
        <v>2017</v>
      </c>
      <c r="G123" s="289"/>
      <c r="H123" s="288" t="s">
        <v>62</v>
      </c>
      <c r="I123" s="288" t="s">
        <v>65</v>
      </c>
      <c r="J123" s="288" t="s">
        <v>2018</v>
      </c>
      <c r="K123" s="317"/>
    </row>
    <row r="124" spans="2:11" s="1" customFormat="1" ht="17.25" customHeight="1">
      <c r="B124" s="316"/>
      <c r="C124" s="290" t="s">
        <v>2019</v>
      </c>
      <c r="D124" s="290"/>
      <c r="E124" s="290"/>
      <c r="F124" s="291" t="s">
        <v>2020</v>
      </c>
      <c r="G124" s="292"/>
      <c r="H124" s="290"/>
      <c r="I124" s="290"/>
      <c r="J124" s="290" t="s">
        <v>2021</v>
      </c>
      <c r="K124" s="317"/>
    </row>
    <row r="125" spans="2:11" s="1" customFormat="1" ht="5.25" customHeight="1">
      <c r="B125" s="318"/>
      <c r="C125" s="293"/>
      <c r="D125" s="293"/>
      <c r="E125" s="293"/>
      <c r="F125" s="293"/>
      <c r="G125" s="319"/>
      <c r="H125" s="293"/>
      <c r="I125" s="293"/>
      <c r="J125" s="293"/>
      <c r="K125" s="320"/>
    </row>
    <row r="126" spans="2:11" s="1" customFormat="1" ht="15" customHeight="1">
      <c r="B126" s="318"/>
      <c r="C126" s="275" t="s">
        <v>2025</v>
      </c>
      <c r="D126" s="295"/>
      <c r="E126" s="295"/>
      <c r="F126" s="296" t="s">
        <v>2022</v>
      </c>
      <c r="G126" s="275"/>
      <c r="H126" s="275" t="s">
        <v>2062</v>
      </c>
      <c r="I126" s="275" t="s">
        <v>2024</v>
      </c>
      <c r="J126" s="275">
        <v>120</v>
      </c>
      <c r="K126" s="321"/>
    </row>
    <row r="127" spans="2:11" s="1" customFormat="1" ht="15" customHeight="1">
      <c r="B127" s="318"/>
      <c r="C127" s="275" t="s">
        <v>2071</v>
      </c>
      <c r="D127" s="275"/>
      <c r="E127" s="275"/>
      <c r="F127" s="296" t="s">
        <v>2022</v>
      </c>
      <c r="G127" s="275"/>
      <c r="H127" s="275" t="s">
        <v>2072</v>
      </c>
      <c r="I127" s="275" t="s">
        <v>2024</v>
      </c>
      <c r="J127" s="275" t="s">
        <v>2073</v>
      </c>
      <c r="K127" s="321"/>
    </row>
    <row r="128" spans="2:11" s="1" customFormat="1" ht="15" customHeight="1">
      <c r="B128" s="318"/>
      <c r="C128" s="275" t="s">
        <v>94</v>
      </c>
      <c r="D128" s="275"/>
      <c r="E128" s="275"/>
      <c r="F128" s="296" t="s">
        <v>2022</v>
      </c>
      <c r="G128" s="275"/>
      <c r="H128" s="275" t="s">
        <v>2074</v>
      </c>
      <c r="I128" s="275" t="s">
        <v>2024</v>
      </c>
      <c r="J128" s="275" t="s">
        <v>2073</v>
      </c>
      <c r="K128" s="321"/>
    </row>
    <row r="129" spans="2:11" s="1" customFormat="1" ht="15" customHeight="1">
      <c r="B129" s="318"/>
      <c r="C129" s="275" t="s">
        <v>2033</v>
      </c>
      <c r="D129" s="275"/>
      <c r="E129" s="275"/>
      <c r="F129" s="296" t="s">
        <v>2028</v>
      </c>
      <c r="G129" s="275"/>
      <c r="H129" s="275" t="s">
        <v>2034</v>
      </c>
      <c r="I129" s="275" t="s">
        <v>2024</v>
      </c>
      <c r="J129" s="275">
        <v>15</v>
      </c>
      <c r="K129" s="321"/>
    </row>
    <row r="130" spans="2:11" s="1" customFormat="1" ht="15" customHeight="1">
      <c r="B130" s="318"/>
      <c r="C130" s="299" t="s">
        <v>2035</v>
      </c>
      <c r="D130" s="299"/>
      <c r="E130" s="299"/>
      <c r="F130" s="300" t="s">
        <v>2028</v>
      </c>
      <c r="G130" s="299"/>
      <c r="H130" s="299" t="s">
        <v>2036</v>
      </c>
      <c r="I130" s="299" t="s">
        <v>2024</v>
      </c>
      <c r="J130" s="299">
        <v>15</v>
      </c>
      <c r="K130" s="321"/>
    </row>
    <row r="131" spans="2:11" s="1" customFormat="1" ht="15" customHeight="1">
      <c r="B131" s="318"/>
      <c r="C131" s="299" t="s">
        <v>2037</v>
      </c>
      <c r="D131" s="299"/>
      <c r="E131" s="299"/>
      <c r="F131" s="300" t="s">
        <v>2028</v>
      </c>
      <c r="G131" s="299"/>
      <c r="H131" s="299" t="s">
        <v>2038</v>
      </c>
      <c r="I131" s="299" t="s">
        <v>2024</v>
      </c>
      <c r="J131" s="299">
        <v>20</v>
      </c>
      <c r="K131" s="321"/>
    </row>
    <row r="132" spans="2:11" s="1" customFormat="1" ht="15" customHeight="1">
      <c r="B132" s="318"/>
      <c r="C132" s="299" t="s">
        <v>2039</v>
      </c>
      <c r="D132" s="299"/>
      <c r="E132" s="299"/>
      <c r="F132" s="300" t="s">
        <v>2028</v>
      </c>
      <c r="G132" s="299"/>
      <c r="H132" s="299" t="s">
        <v>2040</v>
      </c>
      <c r="I132" s="299" t="s">
        <v>2024</v>
      </c>
      <c r="J132" s="299">
        <v>20</v>
      </c>
      <c r="K132" s="321"/>
    </row>
    <row r="133" spans="2:11" s="1" customFormat="1" ht="15" customHeight="1">
      <c r="B133" s="318"/>
      <c r="C133" s="275" t="s">
        <v>2027</v>
      </c>
      <c r="D133" s="275"/>
      <c r="E133" s="275"/>
      <c r="F133" s="296" t="s">
        <v>2028</v>
      </c>
      <c r="G133" s="275"/>
      <c r="H133" s="275" t="s">
        <v>2062</v>
      </c>
      <c r="I133" s="275" t="s">
        <v>2024</v>
      </c>
      <c r="J133" s="275">
        <v>50</v>
      </c>
      <c r="K133" s="321"/>
    </row>
    <row r="134" spans="2:11" s="1" customFormat="1" ht="15" customHeight="1">
      <c r="B134" s="318"/>
      <c r="C134" s="275" t="s">
        <v>2041</v>
      </c>
      <c r="D134" s="275"/>
      <c r="E134" s="275"/>
      <c r="F134" s="296" t="s">
        <v>2028</v>
      </c>
      <c r="G134" s="275"/>
      <c r="H134" s="275" t="s">
        <v>2062</v>
      </c>
      <c r="I134" s="275" t="s">
        <v>2024</v>
      </c>
      <c r="J134" s="275">
        <v>50</v>
      </c>
      <c r="K134" s="321"/>
    </row>
    <row r="135" spans="2:11" s="1" customFormat="1" ht="15" customHeight="1">
      <c r="B135" s="318"/>
      <c r="C135" s="275" t="s">
        <v>2047</v>
      </c>
      <c r="D135" s="275"/>
      <c r="E135" s="275"/>
      <c r="F135" s="296" t="s">
        <v>2028</v>
      </c>
      <c r="G135" s="275"/>
      <c r="H135" s="275" t="s">
        <v>2062</v>
      </c>
      <c r="I135" s="275" t="s">
        <v>2024</v>
      </c>
      <c r="J135" s="275">
        <v>50</v>
      </c>
      <c r="K135" s="321"/>
    </row>
    <row r="136" spans="2:11" s="1" customFormat="1" ht="15" customHeight="1">
      <c r="B136" s="318"/>
      <c r="C136" s="275" t="s">
        <v>2049</v>
      </c>
      <c r="D136" s="275"/>
      <c r="E136" s="275"/>
      <c r="F136" s="296" t="s">
        <v>2028</v>
      </c>
      <c r="G136" s="275"/>
      <c r="H136" s="275" t="s">
        <v>2062</v>
      </c>
      <c r="I136" s="275" t="s">
        <v>2024</v>
      </c>
      <c r="J136" s="275">
        <v>50</v>
      </c>
      <c r="K136" s="321"/>
    </row>
    <row r="137" spans="2:11" s="1" customFormat="1" ht="15" customHeight="1">
      <c r="B137" s="318"/>
      <c r="C137" s="275" t="s">
        <v>2050</v>
      </c>
      <c r="D137" s="275"/>
      <c r="E137" s="275"/>
      <c r="F137" s="296" t="s">
        <v>2028</v>
      </c>
      <c r="G137" s="275"/>
      <c r="H137" s="275" t="s">
        <v>2075</v>
      </c>
      <c r="I137" s="275" t="s">
        <v>2024</v>
      </c>
      <c r="J137" s="275">
        <v>255</v>
      </c>
      <c r="K137" s="321"/>
    </row>
    <row r="138" spans="2:11" s="1" customFormat="1" ht="15" customHeight="1">
      <c r="B138" s="318"/>
      <c r="C138" s="275" t="s">
        <v>2052</v>
      </c>
      <c r="D138" s="275"/>
      <c r="E138" s="275"/>
      <c r="F138" s="296" t="s">
        <v>2022</v>
      </c>
      <c r="G138" s="275"/>
      <c r="H138" s="275" t="s">
        <v>2076</v>
      </c>
      <c r="I138" s="275" t="s">
        <v>2054</v>
      </c>
      <c r="J138" s="275"/>
      <c r="K138" s="321"/>
    </row>
    <row r="139" spans="2:11" s="1" customFormat="1" ht="15" customHeight="1">
      <c r="B139" s="318"/>
      <c r="C139" s="275" t="s">
        <v>2055</v>
      </c>
      <c r="D139" s="275"/>
      <c r="E139" s="275"/>
      <c r="F139" s="296" t="s">
        <v>2022</v>
      </c>
      <c r="G139" s="275"/>
      <c r="H139" s="275" t="s">
        <v>2077</v>
      </c>
      <c r="I139" s="275" t="s">
        <v>2057</v>
      </c>
      <c r="J139" s="275"/>
      <c r="K139" s="321"/>
    </row>
    <row r="140" spans="2:11" s="1" customFormat="1" ht="15" customHeight="1">
      <c r="B140" s="318"/>
      <c r="C140" s="275" t="s">
        <v>2058</v>
      </c>
      <c r="D140" s="275"/>
      <c r="E140" s="275"/>
      <c r="F140" s="296" t="s">
        <v>2022</v>
      </c>
      <c r="G140" s="275"/>
      <c r="H140" s="275" t="s">
        <v>2058</v>
      </c>
      <c r="I140" s="275" t="s">
        <v>2057</v>
      </c>
      <c r="J140" s="275"/>
      <c r="K140" s="321"/>
    </row>
    <row r="141" spans="2:11" s="1" customFormat="1" ht="15" customHeight="1">
      <c r="B141" s="318"/>
      <c r="C141" s="275" t="s">
        <v>46</v>
      </c>
      <c r="D141" s="275"/>
      <c r="E141" s="275"/>
      <c r="F141" s="296" t="s">
        <v>2022</v>
      </c>
      <c r="G141" s="275"/>
      <c r="H141" s="275" t="s">
        <v>2078</v>
      </c>
      <c r="I141" s="275" t="s">
        <v>2057</v>
      </c>
      <c r="J141" s="275"/>
      <c r="K141" s="321"/>
    </row>
    <row r="142" spans="2:11" s="1" customFormat="1" ht="15" customHeight="1">
      <c r="B142" s="318"/>
      <c r="C142" s="275" t="s">
        <v>2079</v>
      </c>
      <c r="D142" s="275"/>
      <c r="E142" s="275"/>
      <c r="F142" s="296" t="s">
        <v>2022</v>
      </c>
      <c r="G142" s="275"/>
      <c r="H142" s="275" t="s">
        <v>2080</v>
      </c>
      <c r="I142" s="275" t="s">
        <v>2057</v>
      </c>
      <c r="J142" s="275"/>
      <c r="K142" s="321"/>
    </row>
    <row r="143" spans="2:11" s="1" customFormat="1" ht="15" customHeight="1">
      <c r="B143" s="322"/>
      <c r="C143" s="323"/>
      <c r="D143" s="323"/>
      <c r="E143" s="323"/>
      <c r="F143" s="323"/>
      <c r="G143" s="323"/>
      <c r="H143" s="323"/>
      <c r="I143" s="323"/>
      <c r="J143" s="323"/>
      <c r="K143" s="324"/>
    </row>
    <row r="144" spans="2:11" s="1" customFormat="1" ht="18.75" customHeight="1">
      <c r="B144" s="309"/>
      <c r="C144" s="309"/>
      <c r="D144" s="309"/>
      <c r="E144" s="309"/>
      <c r="F144" s="310"/>
      <c r="G144" s="309"/>
      <c r="H144" s="309"/>
      <c r="I144" s="309"/>
      <c r="J144" s="309"/>
      <c r="K144" s="309"/>
    </row>
    <row r="145" spans="2:11" s="1" customFormat="1" ht="18.75" customHeight="1">
      <c r="B145" s="282"/>
      <c r="C145" s="282"/>
      <c r="D145" s="282"/>
      <c r="E145" s="282"/>
      <c r="F145" s="282"/>
      <c r="G145" s="282"/>
      <c r="H145" s="282"/>
      <c r="I145" s="282"/>
      <c r="J145" s="282"/>
      <c r="K145" s="282"/>
    </row>
    <row r="146" spans="2:11" s="1" customFormat="1" ht="7.5" customHeight="1">
      <c r="B146" s="283"/>
      <c r="C146" s="284"/>
      <c r="D146" s="284"/>
      <c r="E146" s="284"/>
      <c r="F146" s="284"/>
      <c r="G146" s="284"/>
      <c r="H146" s="284"/>
      <c r="I146" s="284"/>
      <c r="J146" s="284"/>
      <c r="K146" s="285"/>
    </row>
    <row r="147" spans="2:11" s="1" customFormat="1" ht="45" customHeight="1">
      <c r="B147" s="286"/>
      <c r="C147" s="398" t="s">
        <v>2081</v>
      </c>
      <c r="D147" s="398"/>
      <c r="E147" s="398"/>
      <c r="F147" s="398"/>
      <c r="G147" s="398"/>
      <c r="H147" s="398"/>
      <c r="I147" s="398"/>
      <c r="J147" s="398"/>
      <c r="K147" s="287"/>
    </row>
    <row r="148" spans="2:11" s="1" customFormat="1" ht="17.25" customHeight="1">
      <c r="B148" s="286"/>
      <c r="C148" s="288" t="s">
        <v>2016</v>
      </c>
      <c r="D148" s="288"/>
      <c r="E148" s="288"/>
      <c r="F148" s="288" t="s">
        <v>2017</v>
      </c>
      <c r="G148" s="289"/>
      <c r="H148" s="288" t="s">
        <v>62</v>
      </c>
      <c r="I148" s="288" t="s">
        <v>65</v>
      </c>
      <c r="J148" s="288" t="s">
        <v>2018</v>
      </c>
      <c r="K148" s="287"/>
    </row>
    <row r="149" spans="2:11" s="1" customFormat="1" ht="17.25" customHeight="1">
      <c r="B149" s="286"/>
      <c r="C149" s="290" t="s">
        <v>2019</v>
      </c>
      <c r="D149" s="290"/>
      <c r="E149" s="290"/>
      <c r="F149" s="291" t="s">
        <v>2020</v>
      </c>
      <c r="G149" s="292"/>
      <c r="H149" s="290"/>
      <c r="I149" s="290"/>
      <c r="J149" s="290" t="s">
        <v>2021</v>
      </c>
      <c r="K149" s="287"/>
    </row>
    <row r="150" spans="2:11" s="1" customFormat="1" ht="5.25" customHeight="1">
      <c r="B150" s="298"/>
      <c r="C150" s="293"/>
      <c r="D150" s="293"/>
      <c r="E150" s="293"/>
      <c r="F150" s="293"/>
      <c r="G150" s="294"/>
      <c r="H150" s="293"/>
      <c r="I150" s="293"/>
      <c r="J150" s="293"/>
      <c r="K150" s="321"/>
    </row>
    <row r="151" spans="2:11" s="1" customFormat="1" ht="15" customHeight="1">
      <c r="B151" s="298"/>
      <c r="C151" s="325" t="s">
        <v>2025</v>
      </c>
      <c r="D151" s="275"/>
      <c r="E151" s="275"/>
      <c r="F151" s="326" t="s">
        <v>2022</v>
      </c>
      <c r="G151" s="275"/>
      <c r="H151" s="325" t="s">
        <v>2062</v>
      </c>
      <c r="I151" s="325" t="s">
        <v>2024</v>
      </c>
      <c r="J151" s="325">
        <v>120</v>
      </c>
      <c r="K151" s="321"/>
    </row>
    <row r="152" spans="2:11" s="1" customFormat="1" ht="15" customHeight="1">
      <c r="B152" s="298"/>
      <c r="C152" s="325" t="s">
        <v>2071</v>
      </c>
      <c r="D152" s="275"/>
      <c r="E152" s="275"/>
      <c r="F152" s="326" t="s">
        <v>2022</v>
      </c>
      <c r="G152" s="275"/>
      <c r="H152" s="325" t="s">
        <v>2082</v>
      </c>
      <c r="I152" s="325" t="s">
        <v>2024</v>
      </c>
      <c r="J152" s="325" t="s">
        <v>2073</v>
      </c>
      <c r="K152" s="321"/>
    </row>
    <row r="153" spans="2:11" s="1" customFormat="1" ht="15" customHeight="1">
      <c r="B153" s="298"/>
      <c r="C153" s="325" t="s">
        <v>94</v>
      </c>
      <c r="D153" s="275"/>
      <c r="E153" s="275"/>
      <c r="F153" s="326" t="s">
        <v>2022</v>
      </c>
      <c r="G153" s="275"/>
      <c r="H153" s="325" t="s">
        <v>2083</v>
      </c>
      <c r="I153" s="325" t="s">
        <v>2024</v>
      </c>
      <c r="J153" s="325" t="s">
        <v>2073</v>
      </c>
      <c r="K153" s="321"/>
    </row>
    <row r="154" spans="2:11" s="1" customFormat="1" ht="15" customHeight="1">
      <c r="B154" s="298"/>
      <c r="C154" s="325" t="s">
        <v>2027</v>
      </c>
      <c r="D154" s="275"/>
      <c r="E154" s="275"/>
      <c r="F154" s="326" t="s">
        <v>2028</v>
      </c>
      <c r="G154" s="275"/>
      <c r="H154" s="325" t="s">
        <v>2062</v>
      </c>
      <c r="I154" s="325" t="s">
        <v>2024</v>
      </c>
      <c r="J154" s="325">
        <v>50</v>
      </c>
      <c r="K154" s="321"/>
    </row>
    <row r="155" spans="2:11" s="1" customFormat="1" ht="15" customHeight="1">
      <c r="B155" s="298"/>
      <c r="C155" s="325" t="s">
        <v>2030</v>
      </c>
      <c r="D155" s="275"/>
      <c r="E155" s="275"/>
      <c r="F155" s="326" t="s">
        <v>2022</v>
      </c>
      <c r="G155" s="275"/>
      <c r="H155" s="325" t="s">
        <v>2062</v>
      </c>
      <c r="I155" s="325" t="s">
        <v>2032</v>
      </c>
      <c r="J155" s="325"/>
      <c r="K155" s="321"/>
    </row>
    <row r="156" spans="2:11" s="1" customFormat="1" ht="15" customHeight="1">
      <c r="B156" s="298"/>
      <c r="C156" s="325" t="s">
        <v>2041</v>
      </c>
      <c r="D156" s="275"/>
      <c r="E156" s="275"/>
      <c r="F156" s="326" t="s">
        <v>2028</v>
      </c>
      <c r="G156" s="275"/>
      <c r="H156" s="325" t="s">
        <v>2062</v>
      </c>
      <c r="I156" s="325" t="s">
        <v>2024</v>
      </c>
      <c r="J156" s="325">
        <v>50</v>
      </c>
      <c r="K156" s="321"/>
    </row>
    <row r="157" spans="2:11" s="1" customFormat="1" ht="15" customHeight="1">
      <c r="B157" s="298"/>
      <c r="C157" s="325" t="s">
        <v>2049</v>
      </c>
      <c r="D157" s="275"/>
      <c r="E157" s="275"/>
      <c r="F157" s="326" t="s">
        <v>2028</v>
      </c>
      <c r="G157" s="275"/>
      <c r="H157" s="325" t="s">
        <v>2062</v>
      </c>
      <c r="I157" s="325" t="s">
        <v>2024</v>
      </c>
      <c r="J157" s="325">
        <v>50</v>
      </c>
      <c r="K157" s="321"/>
    </row>
    <row r="158" spans="2:11" s="1" customFormat="1" ht="15" customHeight="1">
      <c r="B158" s="298"/>
      <c r="C158" s="325" t="s">
        <v>2047</v>
      </c>
      <c r="D158" s="275"/>
      <c r="E158" s="275"/>
      <c r="F158" s="326" t="s">
        <v>2028</v>
      </c>
      <c r="G158" s="275"/>
      <c r="H158" s="325" t="s">
        <v>2062</v>
      </c>
      <c r="I158" s="325" t="s">
        <v>2024</v>
      </c>
      <c r="J158" s="325">
        <v>50</v>
      </c>
      <c r="K158" s="321"/>
    </row>
    <row r="159" spans="2:11" s="1" customFormat="1" ht="15" customHeight="1">
      <c r="B159" s="298"/>
      <c r="C159" s="325" t="s">
        <v>126</v>
      </c>
      <c r="D159" s="275"/>
      <c r="E159" s="275"/>
      <c r="F159" s="326" t="s">
        <v>2022</v>
      </c>
      <c r="G159" s="275"/>
      <c r="H159" s="325" t="s">
        <v>2084</v>
      </c>
      <c r="I159" s="325" t="s">
        <v>2024</v>
      </c>
      <c r="J159" s="325" t="s">
        <v>2085</v>
      </c>
      <c r="K159" s="321"/>
    </row>
    <row r="160" spans="2:11" s="1" customFormat="1" ht="15" customHeight="1">
      <c r="B160" s="298"/>
      <c r="C160" s="325" t="s">
        <v>2086</v>
      </c>
      <c r="D160" s="275"/>
      <c r="E160" s="275"/>
      <c r="F160" s="326" t="s">
        <v>2022</v>
      </c>
      <c r="G160" s="275"/>
      <c r="H160" s="325" t="s">
        <v>2087</v>
      </c>
      <c r="I160" s="325" t="s">
        <v>2057</v>
      </c>
      <c r="J160" s="325"/>
      <c r="K160" s="321"/>
    </row>
    <row r="161" spans="2:11" s="1" customFormat="1" ht="15" customHeight="1">
      <c r="B161" s="327"/>
      <c r="C161" s="307"/>
      <c r="D161" s="307"/>
      <c r="E161" s="307"/>
      <c r="F161" s="307"/>
      <c r="G161" s="307"/>
      <c r="H161" s="307"/>
      <c r="I161" s="307"/>
      <c r="J161" s="307"/>
      <c r="K161" s="328"/>
    </row>
    <row r="162" spans="2:11" s="1" customFormat="1" ht="18.75" customHeight="1">
      <c r="B162" s="309"/>
      <c r="C162" s="319"/>
      <c r="D162" s="319"/>
      <c r="E162" s="319"/>
      <c r="F162" s="329"/>
      <c r="G162" s="319"/>
      <c r="H162" s="319"/>
      <c r="I162" s="319"/>
      <c r="J162" s="319"/>
      <c r="K162" s="309"/>
    </row>
    <row r="163" spans="2:11" s="1" customFormat="1" ht="18.75" customHeight="1">
      <c r="B163" s="282"/>
      <c r="C163" s="282"/>
      <c r="D163" s="282"/>
      <c r="E163" s="282"/>
      <c r="F163" s="282"/>
      <c r="G163" s="282"/>
      <c r="H163" s="282"/>
      <c r="I163" s="282"/>
      <c r="J163" s="282"/>
      <c r="K163" s="282"/>
    </row>
    <row r="164" spans="2:11" s="1" customFormat="1" ht="7.5" customHeight="1">
      <c r="B164" s="264"/>
      <c r="C164" s="265"/>
      <c r="D164" s="265"/>
      <c r="E164" s="265"/>
      <c r="F164" s="265"/>
      <c r="G164" s="265"/>
      <c r="H164" s="265"/>
      <c r="I164" s="265"/>
      <c r="J164" s="265"/>
      <c r="K164" s="266"/>
    </row>
    <row r="165" spans="2:11" s="1" customFormat="1" ht="45" customHeight="1">
      <c r="B165" s="267"/>
      <c r="C165" s="399" t="s">
        <v>2088</v>
      </c>
      <c r="D165" s="399"/>
      <c r="E165" s="399"/>
      <c r="F165" s="399"/>
      <c r="G165" s="399"/>
      <c r="H165" s="399"/>
      <c r="I165" s="399"/>
      <c r="J165" s="399"/>
      <c r="K165" s="268"/>
    </row>
    <row r="166" spans="2:11" s="1" customFormat="1" ht="17.25" customHeight="1">
      <c r="B166" s="267"/>
      <c r="C166" s="288" t="s">
        <v>2016</v>
      </c>
      <c r="D166" s="288"/>
      <c r="E166" s="288"/>
      <c r="F166" s="288" t="s">
        <v>2017</v>
      </c>
      <c r="G166" s="330"/>
      <c r="H166" s="331" t="s">
        <v>62</v>
      </c>
      <c r="I166" s="331" t="s">
        <v>65</v>
      </c>
      <c r="J166" s="288" t="s">
        <v>2018</v>
      </c>
      <c r="K166" s="268"/>
    </row>
    <row r="167" spans="2:11" s="1" customFormat="1" ht="17.25" customHeight="1">
      <c r="B167" s="269"/>
      <c r="C167" s="290" t="s">
        <v>2019</v>
      </c>
      <c r="D167" s="290"/>
      <c r="E167" s="290"/>
      <c r="F167" s="291" t="s">
        <v>2020</v>
      </c>
      <c r="G167" s="332"/>
      <c r="H167" s="333"/>
      <c r="I167" s="333"/>
      <c r="J167" s="290" t="s">
        <v>2021</v>
      </c>
      <c r="K167" s="270"/>
    </row>
    <row r="168" spans="2:11" s="1" customFormat="1" ht="5.25" customHeight="1">
      <c r="B168" s="298"/>
      <c r="C168" s="293"/>
      <c r="D168" s="293"/>
      <c r="E168" s="293"/>
      <c r="F168" s="293"/>
      <c r="G168" s="294"/>
      <c r="H168" s="293"/>
      <c r="I168" s="293"/>
      <c r="J168" s="293"/>
      <c r="K168" s="321"/>
    </row>
    <row r="169" spans="2:11" s="1" customFormat="1" ht="15" customHeight="1">
      <c r="B169" s="298"/>
      <c r="C169" s="275" t="s">
        <v>2025</v>
      </c>
      <c r="D169" s="275"/>
      <c r="E169" s="275"/>
      <c r="F169" s="296" t="s">
        <v>2022</v>
      </c>
      <c r="G169" s="275"/>
      <c r="H169" s="275" t="s">
        <v>2062</v>
      </c>
      <c r="I169" s="275" t="s">
        <v>2024</v>
      </c>
      <c r="J169" s="275">
        <v>120</v>
      </c>
      <c r="K169" s="321"/>
    </row>
    <row r="170" spans="2:11" s="1" customFormat="1" ht="15" customHeight="1">
      <c r="B170" s="298"/>
      <c r="C170" s="275" t="s">
        <v>2071</v>
      </c>
      <c r="D170" s="275"/>
      <c r="E170" s="275"/>
      <c r="F170" s="296" t="s">
        <v>2022</v>
      </c>
      <c r="G170" s="275"/>
      <c r="H170" s="275" t="s">
        <v>2072</v>
      </c>
      <c r="I170" s="275" t="s">
        <v>2024</v>
      </c>
      <c r="J170" s="275" t="s">
        <v>2073</v>
      </c>
      <c r="K170" s="321"/>
    </row>
    <row r="171" spans="2:11" s="1" customFormat="1" ht="15" customHeight="1">
      <c r="B171" s="298"/>
      <c r="C171" s="275" t="s">
        <v>94</v>
      </c>
      <c r="D171" s="275"/>
      <c r="E171" s="275"/>
      <c r="F171" s="296" t="s">
        <v>2022</v>
      </c>
      <c r="G171" s="275"/>
      <c r="H171" s="275" t="s">
        <v>2089</v>
      </c>
      <c r="I171" s="275" t="s">
        <v>2024</v>
      </c>
      <c r="J171" s="275" t="s">
        <v>2073</v>
      </c>
      <c r="K171" s="321"/>
    </row>
    <row r="172" spans="2:11" s="1" customFormat="1" ht="15" customHeight="1">
      <c r="B172" s="298"/>
      <c r="C172" s="275" t="s">
        <v>2027</v>
      </c>
      <c r="D172" s="275"/>
      <c r="E172" s="275"/>
      <c r="F172" s="296" t="s">
        <v>2028</v>
      </c>
      <c r="G172" s="275"/>
      <c r="H172" s="275" t="s">
        <v>2089</v>
      </c>
      <c r="I172" s="275" t="s">
        <v>2024</v>
      </c>
      <c r="J172" s="275">
        <v>50</v>
      </c>
      <c r="K172" s="321"/>
    </row>
    <row r="173" spans="2:11" s="1" customFormat="1" ht="15" customHeight="1">
      <c r="B173" s="298"/>
      <c r="C173" s="275" t="s">
        <v>2030</v>
      </c>
      <c r="D173" s="275"/>
      <c r="E173" s="275"/>
      <c r="F173" s="296" t="s">
        <v>2022</v>
      </c>
      <c r="G173" s="275"/>
      <c r="H173" s="275" t="s">
        <v>2089</v>
      </c>
      <c r="I173" s="275" t="s">
        <v>2032</v>
      </c>
      <c r="J173" s="275"/>
      <c r="K173" s="321"/>
    </row>
    <row r="174" spans="2:11" s="1" customFormat="1" ht="15" customHeight="1">
      <c r="B174" s="298"/>
      <c r="C174" s="275" t="s">
        <v>2041</v>
      </c>
      <c r="D174" s="275"/>
      <c r="E174" s="275"/>
      <c r="F174" s="296" t="s">
        <v>2028</v>
      </c>
      <c r="G174" s="275"/>
      <c r="H174" s="275" t="s">
        <v>2089</v>
      </c>
      <c r="I174" s="275" t="s">
        <v>2024</v>
      </c>
      <c r="J174" s="275">
        <v>50</v>
      </c>
      <c r="K174" s="321"/>
    </row>
    <row r="175" spans="2:11" s="1" customFormat="1" ht="15" customHeight="1">
      <c r="B175" s="298"/>
      <c r="C175" s="275" t="s">
        <v>2049</v>
      </c>
      <c r="D175" s="275"/>
      <c r="E175" s="275"/>
      <c r="F175" s="296" t="s">
        <v>2028</v>
      </c>
      <c r="G175" s="275"/>
      <c r="H175" s="275" t="s">
        <v>2089</v>
      </c>
      <c r="I175" s="275" t="s">
        <v>2024</v>
      </c>
      <c r="J175" s="275">
        <v>50</v>
      </c>
      <c r="K175" s="321"/>
    </row>
    <row r="176" spans="2:11" s="1" customFormat="1" ht="15" customHeight="1">
      <c r="B176" s="298"/>
      <c r="C176" s="275" t="s">
        <v>2047</v>
      </c>
      <c r="D176" s="275"/>
      <c r="E176" s="275"/>
      <c r="F176" s="296" t="s">
        <v>2028</v>
      </c>
      <c r="G176" s="275"/>
      <c r="H176" s="275" t="s">
        <v>2089</v>
      </c>
      <c r="I176" s="275" t="s">
        <v>2024</v>
      </c>
      <c r="J176" s="275">
        <v>50</v>
      </c>
      <c r="K176" s="321"/>
    </row>
    <row r="177" spans="2:11" s="1" customFormat="1" ht="15" customHeight="1">
      <c r="B177" s="298"/>
      <c r="C177" s="275" t="s">
        <v>140</v>
      </c>
      <c r="D177" s="275"/>
      <c r="E177" s="275"/>
      <c r="F177" s="296" t="s">
        <v>2022</v>
      </c>
      <c r="G177" s="275"/>
      <c r="H177" s="275" t="s">
        <v>2090</v>
      </c>
      <c r="I177" s="275" t="s">
        <v>2091</v>
      </c>
      <c r="J177" s="275"/>
      <c r="K177" s="321"/>
    </row>
    <row r="178" spans="2:11" s="1" customFormat="1" ht="15" customHeight="1">
      <c r="B178" s="298"/>
      <c r="C178" s="275" t="s">
        <v>65</v>
      </c>
      <c r="D178" s="275"/>
      <c r="E178" s="275"/>
      <c r="F178" s="296" t="s">
        <v>2022</v>
      </c>
      <c r="G178" s="275"/>
      <c r="H178" s="275" t="s">
        <v>2092</v>
      </c>
      <c r="I178" s="275" t="s">
        <v>2093</v>
      </c>
      <c r="J178" s="275">
        <v>1</v>
      </c>
      <c r="K178" s="321"/>
    </row>
    <row r="179" spans="2:11" s="1" customFormat="1" ht="15" customHeight="1">
      <c r="B179" s="298"/>
      <c r="C179" s="275" t="s">
        <v>61</v>
      </c>
      <c r="D179" s="275"/>
      <c r="E179" s="275"/>
      <c r="F179" s="296" t="s">
        <v>2022</v>
      </c>
      <c r="G179" s="275"/>
      <c r="H179" s="275" t="s">
        <v>2094</v>
      </c>
      <c r="I179" s="275" t="s">
        <v>2024</v>
      </c>
      <c r="J179" s="275">
        <v>20</v>
      </c>
      <c r="K179" s="321"/>
    </row>
    <row r="180" spans="2:11" s="1" customFormat="1" ht="15" customHeight="1">
      <c r="B180" s="298"/>
      <c r="C180" s="275" t="s">
        <v>62</v>
      </c>
      <c r="D180" s="275"/>
      <c r="E180" s="275"/>
      <c r="F180" s="296" t="s">
        <v>2022</v>
      </c>
      <c r="G180" s="275"/>
      <c r="H180" s="275" t="s">
        <v>2095</v>
      </c>
      <c r="I180" s="275" t="s">
        <v>2024</v>
      </c>
      <c r="J180" s="275">
        <v>255</v>
      </c>
      <c r="K180" s="321"/>
    </row>
    <row r="181" spans="2:11" s="1" customFormat="1" ht="15" customHeight="1">
      <c r="B181" s="298"/>
      <c r="C181" s="275" t="s">
        <v>141</v>
      </c>
      <c r="D181" s="275"/>
      <c r="E181" s="275"/>
      <c r="F181" s="296" t="s">
        <v>2022</v>
      </c>
      <c r="G181" s="275"/>
      <c r="H181" s="275" t="s">
        <v>1986</v>
      </c>
      <c r="I181" s="275" t="s">
        <v>2024</v>
      </c>
      <c r="J181" s="275">
        <v>10</v>
      </c>
      <c r="K181" s="321"/>
    </row>
    <row r="182" spans="2:11" s="1" customFormat="1" ht="15" customHeight="1">
      <c r="B182" s="298"/>
      <c r="C182" s="275" t="s">
        <v>142</v>
      </c>
      <c r="D182" s="275"/>
      <c r="E182" s="275"/>
      <c r="F182" s="296" t="s">
        <v>2022</v>
      </c>
      <c r="G182" s="275"/>
      <c r="H182" s="275" t="s">
        <v>2096</v>
      </c>
      <c r="I182" s="275" t="s">
        <v>2057</v>
      </c>
      <c r="J182" s="275"/>
      <c r="K182" s="321"/>
    </row>
    <row r="183" spans="2:11" s="1" customFormat="1" ht="15" customHeight="1">
      <c r="B183" s="298"/>
      <c r="C183" s="275" t="s">
        <v>2097</v>
      </c>
      <c r="D183" s="275"/>
      <c r="E183" s="275"/>
      <c r="F183" s="296" t="s">
        <v>2022</v>
      </c>
      <c r="G183" s="275"/>
      <c r="H183" s="275" t="s">
        <v>2098</v>
      </c>
      <c r="I183" s="275" t="s">
        <v>2057</v>
      </c>
      <c r="J183" s="275"/>
      <c r="K183" s="321"/>
    </row>
    <row r="184" spans="2:11" s="1" customFormat="1" ht="15" customHeight="1">
      <c r="B184" s="298"/>
      <c r="C184" s="275" t="s">
        <v>2086</v>
      </c>
      <c r="D184" s="275"/>
      <c r="E184" s="275"/>
      <c r="F184" s="296" t="s">
        <v>2022</v>
      </c>
      <c r="G184" s="275"/>
      <c r="H184" s="275" t="s">
        <v>2099</v>
      </c>
      <c r="I184" s="275" t="s">
        <v>2057</v>
      </c>
      <c r="J184" s="275"/>
      <c r="K184" s="321"/>
    </row>
    <row r="185" spans="2:11" s="1" customFormat="1" ht="15" customHeight="1">
      <c r="B185" s="298"/>
      <c r="C185" s="275" t="s">
        <v>144</v>
      </c>
      <c r="D185" s="275"/>
      <c r="E185" s="275"/>
      <c r="F185" s="296" t="s">
        <v>2028</v>
      </c>
      <c r="G185" s="275"/>
      <c r="H185" s="275" t="s">
        <v>2100</v>
      </c>
      <c r="I185" s="275" t="s">
        <v>2024</v>
      </c>
      <c r="J185" s="275">
        <v>50</v>
      </c>
      <c r="K185" s="321"/>
    </row>
    <row r="186" spans="2:11" s="1" customFormat="1" ht="15" customHeight="1">
      <c r="B186" s="298"/>
      <c r="C186" s="275" t="s">
        <v>2101</v>
      </c>
      <c r="D186" s="275"/>
      <c r="E186" s="275"/>
      <c r="F186" s="296" t="s">
        <v>2028</v>
      </c>
      <c r="G186" s="275"/>
      <c r="H186" s="275" t="s">
        <v>2102</v>
      </c>
      <c r="I186" s="275" t="s">
        <v>2103</v>
      </c>
      <c r="J186" s="275"/>
      <c r="K186" s="321"/>
    </row>
    <row r="187" spans="2:11" s="1" customFormat="1" ht="15" customHeight="1">
      <c r="B187" s="298"/>
      <c r="C187" s="275" t="s">
        <v>2104</v>
      </c>
      <c r="D187" s="275"/>
      <c r="E187" s="275"/>
      <c r="F187" s="296" t="s">
        <v>2028</v>
      </c>
      <c r="G187" s="275"/>
      <c r="H187" s="275" t="s">
        <v>2105</v>
      </c>
      <c r="I187" s="275" t="s">
        <v>2103</v>
      </c>
      <c r="J187" s="275"/>
      <c r="K187" s="321"/>
    </row>
    <row r="188" spans="2:11" s="1" customFormat="1" ht="15" customHeight="1">
      <c r="B188" s="298"/>
      <c r="C188" s="275" t="s">
        <v>2106</v>
      </c>
      <c r="D188" s="275"/>
      <c r="E188" s="275"/>
      <c r="F188" s="296" t="s">
        <v>2028</v>
      </c>
      <c r="G188" s="275"/>
      <c r="H188" s="275" t="s">
        <v>2107</v>
      </c>
      <c r="I188" s="275" t="s">
        <v>2103</v>
      </c>
      <c r="J188" s="275"/>
      <c r="K188" s="321"/>
    </row>
    <row r="189" spans="2:11" s="1" customFormat="1" ht="15" customHeight="1">
      <c r="B189" s="298"/>
      <c r="C189" s="334" t="s">
        <v>2108</v>
      </c>
      <c r="D189" s="275"/>
      <c r="E189" s="275"/>
      <c r="F189" s="296" t="s">
        <v>2028</v>
      </c>
      <c r="G189" s="275"/>
      <c r="H189" s="275" t="s">
        <v>2109</v>
      </c>
      <c r="I189" s="275" t="s">
        <v>2110</v>
      </c>
      <c r="J189" s="335" t="s">
        <v>2111</v>
      </c>
      <c r="K189" s="321"/>
    </row>
    <row r="190" spans="2:11" s="1" customFormat="1" ht="15" customHeight="1">
      <c r="B190" s="298"/>
      <c r="C190" s="334" t="s">
        <v>50</v>
      </c>
      <c r="D190" s="275"/>
      <c r="E190" s="275"/>
      <c r="F190" s="296" t="s">
        <v>2022</v>
      </c>
      <c r="G190" s="275"/>
      <c r="H190" s="272" t="s">
        <v>2112</v>
      </c>
      <c r="I190" s="275" t="s">
        <v>2113</v>
      </c>
      <c r="J190" s="275"/>
      <c r="K190" s="321"/>
    </row>
    <row r="191" spans="2:11" s="1" customFormat="1" ht="15" customHeight="1">
      <c r="B191" s="298"/>
      <c r="C191" s="334" t="s">
        <v>2114</v>
      </c>
      <c r="D191" s="275"/>
      <c r="E191" s="275"/>
      <c r="F191" s="296" t="s">
        <v>2022</v>
      </c>
      <c r="G191" s="275"/>
      <c r="H191" s="275" t="s">
        <v>2115</v>
      </c>
      <c r="I191" s="275" t="s">
        <v>2057</v>
      </c>
      <c r="J191" s="275"/>
      <c r="K191" s="321"/>
    </row>
    <row r="192" spans="2:11" s="1" customFormat="1" ht="15" customHeight="1">
      <c r="B192" s="298"/>
      <c r="C192" s="334" t="s">
        <v>2116</v>
      </c>
      <c r="D192" s="275"/>
      <c r="E192" s="275"/>
      <c r="F192" s="296" t="s">
        <v>2022</v>
      </c>
      <c r="G192" s="275"/>
      <c r="H192" s="275" t="s">
        <v>2117</v>
      </c>
      <c r="I192" s="275" t="s">
        <v>2057</v>
      </c>
      <c r="J192" s="275"/>
      <c r="K192" s="321"/>
    </row>
    <row r="193" spans="2:11" s="1" customFormat="1" ht="15" customHeight="1">
      <c r="B193" s="298"/>
      <c r="C193" s="334" t="s">
        <v>2118</v>
      </c>
      <c r="D193" s="275"/>
      <c r="E193" s="275"/>
      <c r="F193" s="296" t="s">
        <v>2028</v>
      </c>
      <c r="G193" s="275"/>
      <c r="H193" s="275" t="s">
        <v>2119</v>
      </c>
      <c r="I193" s="275" t="s">
        <v>2057</v>
      </c>
      <c r="J193" s="275"/>
      <c r="K193" s="321"/>
    </row>
    <row r="194" spans="2:11" s="1" customFormat="1" ht="15" customHeight="1">
      <c r="B194" s="327"/>
      <c r="C194" s="336"/>
      <c r="D194" s="307"/>
      <c r="E194" s="307"/>
      <c r="F194" s="307"/>
      <c r="G194" s="307"/>
      <c r="H194" s="307"/>
      <c r="I194" s="307"/>
      <c r="J194" s="307"/>
      <c r="K194" s="328"/>
    </row>
    <row r="195" spans="2:11" s="1" customFormat="1" ht="18.75" customHeight="1">
      <c r="B195" s="309"/>
      <c r="C195" s="319"/>
      <c r="D195" s="319"/>
      <c r="E195" s="319"/>
      <c r="F195" s="329"/>
      <c r="G195" s="319"/>
      <c r="H195" s="319"/>
      <c r="I195" s="319"/>
      <c r="J195" s="319"/>
      <c r="K195" s="309"/>
    </row>
    <row r="196" spans="2:11" s="1" customFormat="1" ht="18.75" customHeight="1">
      <c r="B196" s="309"/>
      <c r="C196" s="319"/>
      <c r="D196" s="319"/>
      <c r="E196" s="319"/>
      <c r="F196" s="329"/>
      <c r="G196" s="319"/>
      <c r="H196" s="319"/>
      <c r="I196" s="319"/>
      <c r="J196" s="319"/>
      <c r="K196" s="309"/>
    </row>
    <row r="197" spans="2:11" s="1" customFormat="1" ht="18.75" customHeight="1">
      <c r="B197" s="282"/>
      <c r="C197" s="282"/>
      <c r="D197" s="282"/>
      <c r="E197" s="282"/>
      <c r="F197" s="282"/>
      <c r="G197" s="282"/>
      <c r="H197" s="282"/>
      <c r="I197" s="282"/>
      <c r="J197" s="282"/>
      <c r="K197" s="282"/>
    </row>
    <row r="198" spans="2:11" s="1" customFormat="1" ht="13.5">
      <c r="B198" s="264"/>
      <c r="C198" s="265"/>
      <c r="D198" s="265"/>
      <c r="E198" s="265"/>
      <c r="F198" s="265"/>
      <c r="G198" s="265"/>
      <c r="H198" s="265"/>
      <c r="I198" s="265"/>
      <c r="J198" s="265"/>
      <c r="K198" s="266"/>
    </row>
    <row r="199" spans="2:11" s="1" customFormat="1" ht="21">
      <c r="B199" s="267"/>
      <c r="C199" s="399" t="s">
        <v>2120</v>
      </c>
      <c r="D199" s="399"/>
      <c r="E199" s="399"/>
      <c r="F199" s="399"/>
      <c r="G199" s="399"/>
      <c r="H199" s="399"/>
      <c r="I199" s="399"/>
      <c r="J199" s="399"/>
      <c r="K199" s="268"/>
    </row>
    <row r="200" spans="2:11" s="1" customFormat="1" ht="25.5" customHeight="1">
      <c r="B200" s="267"/>
      <c r="C200" s="337" t="s">
        <v>2121</v>
      </c>
      <c r="D200" s="337"/>
      <c r="E200" s="337"/>
      <c r="F200" s="337" t="s">
        <v>2122</v>
      </c>
      <c r="G200" s="338"/>
      <c r="H200" s="400" t="s">
        <v>2123</v>
      </c>
      <c r="I200" s="400"/>
      <c r="J200" s="400"/>
      <c r="K200" s="268"/>
    </row>
    <row r="201" spans="2:11" s="1" customFormat="1" ht="5.25" customHeight="1">
      <c r="B201" s="298"/>
      <c r="C201" s="293"/>
      <c r="D201" s="293"/>
      <c r="E201" s="293"/>
      <c r="F201" s="293"/>
      <c r="G201" s="319"/>
      <c r="H201" s="293"/>
      <c r="I201" s="293"/>
      <c r="J201" s="293"/>
      <c r="K201" s="321"/>
    </row>
    <row r="202" spans="2:11" s="1" customFormat="1" ht="15" customHeight="1">
      <c r="B202" s="298"/>
      <c r="C202" s="275" t="s">
        <v>2113</v>
      </c>
      <c r="D202" s="275"/>
      <c r="E202" s="275"/>
      <c r="F202" s="296" t="s">
        <v>51</v>
      </c>
      <c r="G202" s="275"/>
      <c r="H202" s="401" t="s">
        <v>2124</v>
      </c>
      <c r="I202" s="401"/>
      <c r="J202" s="401"/>
      <c r="K202" s="321"/>
    </row>
    <row r="203" spans="2:11" s="1" customFormat="1" ht="15" customHeight="1">
      <c r="B203" s="298"/>
      <c r="C203" s="275"/>
      <c r="D203" s="275"/>
      <c r="E203" s="275"/>
      <c r="F203" s="296" t="s">
        <v>52</v>
      </c>
      <c r="G203" s="275"/>
      <c r="H203" s="401" t="s">
        <v>2125</v>
      </c>
      <c r="I203" s="401"/>
      <c r="J203" s="401"/>
      <c r="K203" s="321"/>
    </row>
    <row r="204" spans="2:11" s="1" customFormat="1" ht="15" customHeight="1">
      <c r="B204" s="298"/>
      <c r="C204" s="275"/>
      <c r="D204" s="275"/>
      <c r="E204" s="275"/>
      <c r="F204" s="296" t="s">
        <v>55</v>
      </c>
      <c r="G204" s="275"/>
      <c r="H204" s="401" t="s">
        <v>2126</v>
      </c>
      <c r="I204" s="401"/>
      <c r="J204" s="401"/>
      <c r="K204" s="321"/>
    </row>
    <row r="205" spans="2:11" s="1" customFormat="1" ht="15" customHeight="1">
      <c r="B205" s="298"/>
      <c r="C205" s="275"/>
      <c r="D205" s="275"/>
      <c r="E205" s="275"/>
      <c r="F205" s="296" t="s">
        <v>53</v>
      </c>
      <c r="G205" s="275"/>
      <c r="H205" s="401" t="s">
        <v>2127</v>
      </c>
      <c r="I205" s="401"/>
      <c r="J205" s="401"/>
      <c r="K205" s="321"/>
    </row>
    <row r="206" spans="2:11" s="1" customFormat="1" ht="15" customHeight="1">
      <c r="B206" s="298"/>
      <c r="C206" s="275"/>
      <c r="D206" s="275"/>
      <c r="E206" s="275"/>
      <c r="F206" s="296" t="s">
        <v>54</v>
      </c>
      <c r="G206" s="275"/>
      <c r="H206" s="401" t="s">
        <v>2128</v>
      </c>
      <c r="I206" s="401"/>
      <c r="J206" s="401"/>
      <c r="K206" s="321"/>
    </row>
    <row r="207" spans="2:11" s="1" customFormat="1" ht="15" customHeight="1">
      <c r="B207" s="298"/>
      <c r="C207" s="275"/>
      <c r="D207" s="275"/>
      <c r="E207" s="275"/>
      <c r="F207" s="296"/>
      <c r="G207" s="275"/>
      <c r="H207" s="275"/>
      <c r="I207" s="275"/>
      <c r="J207" s="275"/>
      <c r="K207" s="321"/>
    </row>
    <row r="208" spans="2:11" s="1" customFormat="1" ht="15" customHeight="1">
      <c r="B208" s="298"/>
      <c r="C208" s="275" t="s">
        <v>2069</v>
      </c>
      <c r="D208" s="275"/>
      <c r="E208" s="275"/>
      <c r="F208" s="296" t="s">
        <v>1965</v>
      </c>
      <c r="G208" s="275"/>
      <c r="H208" s="401" t="s">
        <v>2129</v>
      </c>
      <c r="I208" s="401"/>
      <c r="J208" s="401"/>
      <c r="K208" s="321"/>
    </row>
    <row r="209" spans="2:11" s="1" customFormat="1" ht="15" customHeight="1">
      <c r="B209" s="298"/>
      <c r="C209" s="275"/>
      <c r="D209" s="275"/>
      <c r="E209" s="275"/>
      <c r="F209" s="296" t="s">
        <v>1968</v>
      </c>
      <c r="G209" s="275"/>
      <c r="H209" s="401" t="s">
        <v>1969</v>
      </c>
      <c r="I209" s="401"/>
      <c r="J209" s="401"/>
      <c r="K209" s="321"/>
    </row>
    <row r="210" spans="2:11" s="1" customFormat="1" ht="15" customHeight="1">
      <c r="B210" s="298"/>
      <c r="C210" s="275"/>
      <c r="D210" s="275"/>
      <c r="E210" s="275"/>
      <c r="F210" s="296" t="s">
        <v>87</v>
      </c>
      <c r="G210" s="275"/>
      <c r="H210" s="401" t="s">
        <v>2130</v>
      </c>
      <c r="I210" s="401"/>
      <c r="J210" s="401"/>
      <c r="K210" s="321"/>
    </row>
    <row r="211" spans="2:11" s="1" customFormat="1" ht="15" customHeight="1">
      <c r="B211" s="339"/>
      <c r="C211" s="275"/>
      <c r="D211" s="275"/>
      <c r="E211" s="275"/>
      <c r="F211" s="296" t="s">
        <v>117</v>
      </c>
      <c r="G211" s="334"/>
      <c r="H211" s="402" t="s">
        <v>116</v>
      </c>
      <c r="I211" s="402"/>
      <c r="J211" s="402"/>
      <c r="K211" s="340"/>
    </row>
    <row r="212" spans="2:11" s="1" customFormat="1" ht="15" customHeight="1">
      <c r="B212" s="339"/>
      <c r="C212" s="275"/>
      <c r="D212" s="275"/>
      <c r="E212" s="275"/>
      <c r="F212" s="296" t="s">
        <v>113</v>
      </c>
      <c r="G212" s="334"/>
      <c r="H212" s="402" t="s">
        <v>2131</v>
      </c>
      <c r="I212" s="402"/>
      <c r="J212" s="402"/>
      <c r="K212" s="340"/>
    </row>
    <row r="213" spans="2:11" s="1" customFormat="1" ht="15" customHeight="1">
      <c r="B213" s="339"/>
      <c r="C213" s="275"/>
      <c r="D213" s="275"/>
      <c r="E213" s="275"/>
      <c r="F213" s="296"/>
      <c r="G213" s="334"/>
      <c r="H213" s="325"/>
      <c r="I213" s="325"/>
      <c r="J213" s="325"/>
      <c r="K213" s="340"/>
    </row>
    <row r="214" spans="2:11" s="1" customFormat="1" ht="15" customHeight="1">
      <c r="B214" s="339"/>
      <c r="C214" s="275" t="s">
        <v>2093</v>
      </c>
      <c r="D214" s="275"/>
      <c r="E214" s="275"/>
      <c r="F214" s="296">
        <v>1</v>
      </c>
      <c r="G214" s="334"/>
      <c r="H214" s="402" t="s">
        <v>2132</v>
      </c>
      <c r="I214" s="402"/>
      <c r="J214" s="402"/>
      <c r="K214" s="340"/>
    </row>
    <row r="215" spans="2:11" s="1" customFormat="1" ht="15" customHeight="1">
      <c r="B215" s="339"/>
      <c r="C215" s="275"/>
      <c r="D215" s="275"/>
      <c r="E215" s="275"/>
      <c r="F215" s="296">
        <v>2</v>
      </c>
      <c r="G215" s="334"/>
      <c r="H215" s="402" t="s">
        <v>2133</v>
      </c>
      <c r="I215" s="402"/>
      <c r="J215" s="402"/>
      <c r="K215" s="340"/>
    </row>
    <row r="216" spans="2:11" s="1" customFormat="1" ht="15" customHeight="1">
      <c r="B216" s="339"/>
      <c r="C216" s="275"/>
      <c r="D216" s="275"/>
      <c r="E216" s="275"/>
      <c r="F216" s="296">
        <v>3</v>
      </c>
      <c r="G216" s="334"/>
      <c r="H216" s="402" t="s">
        <v>2134</v>
      </c>
      <c r="I216" s="402"/>
      <c r="J216" s="402"/>
      <c r="K216" s="340"/>
    </row>
    <row r="217" spans="2:11" s="1" customFormat="1" ht="15" customHeight="1">
      <c r="B217" s="339"/>
      <c r="C217" s="275"/>
      <c r="D217" s="275"/>
      <c r="E217" s="275"/>
      <c r="F217" s="296">
        <v>4</v>
      </c>
      <c r="G217" s="334"/>
      <c r="H217" s="402" t="s">
        <v>2135</v>
      </c>
      <c r="I217" s="402"/>
      <c r="J217" s="402"/>
      <c r="K217" s="340"/>
    </row>
    <row r="218" spans="2:11" s="1" customFormat="1" ht="12.75" customHeight="1">
      <c r="B218" s="341"/>
      <c r="C218" s="342"/>
      <c r="D218" s="342"/>
      <c r="E218" s="342"/>
      <c r="F218" s="342"/>
      <c r="G218" s="342"/>
      <c r="H218" s="342"/>
      <c r="I218" s="342"/>
      <c r="J218" s="342"/>
      <c r="K218" s="343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4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AT2" s="19" t="s">
        <v>95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90</v>
      </c>
    </row>
    <row r="4" spans="2:46" s="1" customFormat="1" ht="24.95" customHeight="1">
      <c r="B4" s="22"/>
      <c r="D4" s="113" t="s">
        <v>119</v>
      </c>
      <c r="L4" s="22"/>
      <c r="M4" s="11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5" t="s">
        <v>15</v>
      </c>
      <c r="L6" s="22"/>
    </row>
    <row r="7" spans="2:12" s="1" customFormat="1" ht="16.5" customHeight="1">
      <c r="B7" s="22"/>
      <c r="E7" s="388" t="str">
        <f>'Rekapitulace stavby'!K6</f>
        <v>DC007293_Decin_Tovarní_RKV_R1</v>
      </c>
      <c r="F7" s="389"/>
      <c r="G7" s="389"/>
      <c r="H7" s="389"/>
      <c r="L7" s="22"/>
    </row>
    <row r="8" spans="2:12" s="1" customFormat="1" ht="12" customHeight="1">
      <c r="B8" s="22"/>
      <c r="D8" s="115" t="s">
        <v>120</v>
      </c>
      <c r="L8" s="22"/>
    </row>
    <row r="9" spans="1:31" s="2" customFormat="1" ht="16.5" customHeight="1">
      <c r="A9" s="37"/>
      <c r="B9" s="42"/>
      <c r="C9" s="37"/>
      <c r="D9" s="37"/>
      <c r="E9" s="388" t="s">
        <v>121</v>
      </c>
      <c r="F9" s="390"/>
      <c r="G9" s="390"/>
      <c r="H9" s="390"/>
      <c r="I9" s="37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2"/>
      <c r="C10" s="37"/>
      <c r="D10" s="115" t="s">
        <v>122</v>
      </c>
      <c r="E10" s="37"/>
      <c r="F10" s="37"/>
      <c r="G10" s="37"/>
      <c r="H10" s="37"/>
      <c r="I10" s="37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2"/>
      <c r="C11" s="37"/>
      <c r="D11" s="37"/>
      <c r="E11" s="391" t="s">
        <v>123</v>
      </c>
      <c r="F11" s="390"/>
      <c r="G11" s="390"/>
      <c r="H11" s="390"/>
      <c r="I11" s="37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1.25">
      <c r="A12" s="37"/>
      <c r="B12" s="42"/>
      <c r="C12" s="37"/>
      <c r="D12" s="37"/>
      <c r="E12" s="37"/>
      <c r="F12" s="37"/>
      <c r="G12" s="37"/>
      <c r="H12" s="37"/>
      <c r="I12" s="37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2"/>
      <c r="C13" s="37"/>
      <c r="D13" s="115" t="s">
        <v>17</v>
      </c>
      <c r="E13" s="37"/>
      <c r="F13" s="106" t="s">
        <v>18</v>
      </c>
      <c r="G13" s="37"/>
      <c r="H13" s="37"/>
      <c r="I13" s="115" t="s">
        <v>19</v>
      </c>
      <c r="J13" s="106" t="s">
        <v>79</v>
      </c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5" t="s">
        <v>21</v>
      </c>
      <c r="E14" s="37"/>
      <c r="F14" s="106" t="s">
        <v>22</v>
      </c>
      <c r="G14" s="37"/>
      <c r="H14" s="37"/>
      <c r="I14" s="115" t="s">
        <v>23</v>
      </c>
      <c r="J14" s="117" t="str">
        <f>'Rekapitulace stavby'!AN8</f>
        <v>21. 10. 2021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9" customHeight="1">
      <c r="A15" s="37"/>
      <c r="B15" s="42"/>
      <c r="C15" s="37"/>
      <c r="D15" s="37"/>
      <c r="E15" s="37"/>
      <c r="F15" s="37"/>
      <c r="G15" s="37"/>
      <c r="H15" s="37"/>
      <c r="I15" s="37"/>
      <c r="J15" s="37"/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29</v>
      </c>
      <c r="E16" s="37"/>
      <c r="F16" s="37"/>
      <c r="G16" s="37"/>
      <c r="H16" s="37"/>
      <c r="I16" s="115" t="s">
        <v>30</v>
      </c>
      <c r="J16" s="106" t="s">
        <v>31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2"/>
      <c r="C17" s="37"/>
      <c r="D17" s="37"/>
      <c r="E17" s="106" t="s">
        <v>32</v>
      </c>
      <c r="F17" s="37"/>
      <c r="G17" s="37"/>
      <c r="H17" s="37"/>
      <c r="I17" s="115" t="s">
        <v>33</v>
      </c>
      <c r="J17" s="106" t="s">
        <v>34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2"/>
      <c r="C18" s="37"/>
      <c r="D18" s="37"/>
      <c r="E18" s="37"/>
      <c r="F18" s="37"/>
      <c r="G18" s="37"/>
      <c r="H18" s="37"/>
      <c r="I18" s="37"/>
      <c r="J18" s="37"/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2"/>
      <c r="C19" s="37"/>
      <c r="D19" s="115" t="s">
        <v>35</v>
      </c>
      <c r="E19" s="37"/>
      <c r="F19" s="37"/>
      <c r="G19" s="37"/>
      <c r="H19" s="37"/>
      <c r="I19" s="115" t="s">
        <v>30</v>
      </c>
      <c r="J19" s="32" t="str">
        <f>'Rekapitulace stavby'!AN13</f>
        <v>Vyplň údaj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2"/>
      <c r="C20" s="37"/>
      <c r="D20" s="37"/>
      <c r="E20" s="392" t="str">
        <f>'Rekapitulace stavby'!E14</f>
        <v>Vyplň údaj</v>
      </c>
      <c r="F20" s="393"/>
      <c r="G20" s="393"/>
      <c r="H20" s="393"/>
      <c r="I20" s="115" t="s">
        <v>33</v>
      </c>
      <c r="J20" s="32" t="str">
        <f>'Rekapitulace stavby'!AN14</f>
        <v>Vyplň údaj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2"/>
      <c r="C21" s="37"/>
      <c r="D21" s="37"/>
      <c r="E21" s="37"/>
      <c r="F21" s="37"/>
      <c r="G21" s="37"/>
      <c r="H21" s="37"/>
      <c r="I21" s="37"/>
      <c r="J21" s="37"/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2"/>
      <c r="C22" s="37"/>
      <c r="D22" s="115" t="s">
        <v>37</v>
      </c>
      <c r="E22" s="37"/>
      <c r="F22" s="37"/>
      <c r="G22" s="37"/>
      <c r="H22" s="37"/>
      <c r="I22" s="115" t="s">
        <v>30</v>
      </c>
      <c r="J22" s="106" t="s">
        <v>38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2"/>
      <c r="C23" s="37"/>
      <c r="D23" s="37"/>
      <c r="E23" s="106" t="s">
        <v>39</v>
      </c>
      <c r="F23" s="37"/>
      <c r="G23" s="37"/>
      <c r="H23" s="37"/>
      <c r="I23" s="115" t="s">
        <v>33</v>
      </c>
      <c r="J23" s="106" t="s">
        <v>40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2"/>
      <c r="C24" s="37"/>
      <c r="D24" s="37"/>
      <c r="E24" s="37"/>
      <c r="F24" s="37"/>
      <c r="G24" s="37"/>
      <c r="H24" s="37"/>
      <c r="I24" s="37"/>
      <c r="J24" s="37"/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2"/>
      <c r="C25" s="37"/>
      <c r="D25" s="115" t="s">
        <v>42</v>
      </c>
      <c r="E25" s="37"/>
      <c r="F25" s="37"/>
      <c r="G25" s="37"/>
      <c r="H25" s="37"/>
      <c r="I25" s="115" t="s">
        <v>30</v>
      </c>
      <c r="J25" s="106" t="s">
        <v>38</v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2"/>
      <c r="C26" s="37"/>
      <c r="D26" s="37"/>
      <c r="E26" s="106" t="s">
        <v>43</v>
      </c>
      <c r="F26" s="37"/>
      <c r="G26" s="37"/>
      <c r="H26" s="37"/>
      <c r="I26" s="115" t="s">
        <v>33</v>
      </c>
      <c r="J26" s="106" t="s">
        <v>40</v>
      </c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2"/>
      <c r="C27" s="37"/>
      <c r="D27" s="37"/>
      <c r="E27" s="37"/>
      <c r="F27" s="37"/>
      <c r="G27" s="37"/>
      <c r="H27" s="37"/>
      <c r="I27" s="37"/>
      <c r="J27" s="37"/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2"/>
      <c r="C28" s="37"/>
      <c r="D28" s="115" t="s">
        <v>44</v>
      </c>
      <c r="E28" s="37"/>
      <c r="F28" s="37"/>
      <c r="G28" s="37"/>
      <c r="H28" s="37"/>
      <c r="I28" s="37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47.25" customHeight="1">
      <c r="A29" s="118"/>
      <c r="B29" s="119"/>
      <c r="C29" s="118"/>
      <c r="D29" s="118"/>
      <c r="E29" s="394" t="s">
        <v>124</v>
      </c>
      <c r="F29" s="394"/>
      <c r="G29" s="394"/>
      <c r="H29" s="394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7"/>
      <c r="B30" s="42"/>
      <c r="C30" s="37"/>
      <c r="D30" s="37"/>
      <c r="E30" s="37"/>
      <c r="F30" s="37"/>
      <c r="G30" s="37"/>
      <c r="H30" s="37"/>
      <c r="I30" s="37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1"/>
      <c r="E31" s="121"/>
      <c r="F31" s="121"/>
      <c r="G31" s="121"/>
      <c r="H31" s="121"/>
      <c r="I31" s="121"/>
      <c r="J31" s="121"/>
      <c r="K31" s="121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35" customHeight="1">
      <c r="A32" s="37"/>
      <c r="B32" s="42"/>
      <c r="C32" s="37"/>
      <c r="D32" s="122" t="s">
        <v>46</v>
      </c>
      <c r="E32" s="37"/>
      <c r="F32" s="37"/>
      <c r="G32" s="37"/>
      <c r="H32" s="37"/>
      <c r="I32" s="37"/>
      <c r="J32" s="123">
        <f>ROUND(J95,2)</f>
        <v>0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1"/>
      <c r="E33" s="121"/>
      <c r="F33" s="121"/>
      <c r="G33" s="121"/>
      <c r="H33" s="121"/>
      <c r="I33" s="121"/>
      <c r="J33" s="121"/>
      <c r="K33" s="121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37"/>
      <c r="F34" s="124" t="s">
        <v>48</v>
      </c>
      <c r="G34" s="37"/>
      <c r="H34" s="37"/>
      <c r="I34" s="124" t="s">
        <v>47</v>
      </c>
      <c r="J34" s="124" t="s">
        <v>49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>
      <c r="A35" s="37"/>
      <c r="B35" s="42"/>
      <c r="C35" s="37"/>
      <c r="D35" s="125" t="s">
        <v>50</v>
      </c>
      <c r="E35" s="115" t="s">
        <v>51</v>
      </c>
      <c r="F35" s="126">
        <f>ROUND((SUM(BE95:BE410)),2)</f>
        <v>0</v>
      </c>
      <c r="G35" s="37"/>
      <c r="H35" s="37"/>
      <c r="I35" s="127">
        <v>0.21</v>
      </c>
      <c r="J35" s="126">
        <f>ROUND(((SUM(BE95:BE410))*I35),2)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115" t="s">
        <v>52</v>
      </c>
      <c r="F36" s="126">
        <f>ROUND((SUM(BF95:BF410)),2)</f>
        <v>0</v>
      </c>
      <c r="G36" s="37"/>
      <c r="H36" s="37"/>
      <c r="I36" s="127">
        <v>0.15</v>
      </c>
      <c r="J36" s="126">
        <f>ROUND(((SUM(BF95:BF410))*I36),2)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5" t="s">
        <v>53</v>
      </c>
      <c r="F37" s="126">
        <f>ROUND((SUM(BG95:BG410)),2)</f>
        <v>0</v>
      </c>
      <c r="G37" s="37"/>
      <c r="H37" s="37"/>
      <c r="I37" s="127">
        <v>0.21</v>
      </c>
      <c r="J37" s="126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 hidden="1">
      <c r="A38" s="37"/>
      <c r="B38" s="42"/>
      <c r="C38" s="37"/>
      <c r="D38" s="37"/>
      <c r="E38" s="115" t="s">
        <v>54</v>
      </c>
      <c r="F38" s="126">
        <f>ROUND((SUM(BH95:BH410)),2)</f>
        <v>0</v>
      </c>
      <c r="G38" s="37"/>
      <c r="H38" s="37"/>
      <c r="I38" s="127">
        <v>0.15</v>
      </c>
      <c r="J38" s="126">
        <f>0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55</v>
      </c>
      <c r="F39" s="126">
        <f>ROUND((SUM(BI95:BI410)),2)</f>
        <v>0</v>
      </c>
      <c r="G39" s="37"/>
      <c r="H39" s="37"/>
      <c r="I39" s="127">
        <v>0</v>
      </c>
      <c r="J39" s="126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2"/>
      <c r="C40" s="37"/>
      <c r="D40" s="37"/>
      <c r="E40" s="37"/>
      <c r="F40" s="37"/>
      <c r="G40" s="37"/>
      <c r="H40" s="37"/>
      <c r="I40" s="37"/>
      <c r="J40" s="37"/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35" customHeight="1">
      <c r="A41" s="37"/>
      <c r="B41" s="42"/>
      <c r="C41" s="128"/>
      <c r="D41" s="129" t="s">
        <v>56</v>
      </c>
      <c r="E41" s="130"/>
      <c r="F41" s="130"/>
      <c r="G41" s="131" t="s">
        <v>57</v>
      </c>
      <c r="H41" s="132" t="s">
        <v>58</v>
      </c>
      <c r="I41" s="130"/>
      <c r="J41" s="133">
        <f>SUM(J32:J39)</f>
        <v>0</v>
      </c>
      <c r="K41" s="134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5" customHeight="1">
      <c r="A42" s="37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5" t="s">
        <v>125</v>
      </c>
      <c r="D47" s="39"/>
      <c r="E47" s="39"/>
      <c r="F47" s="39"/>
      <c r="G47" s="39"/>
      <c r="H47" s="39"/>
      <c r="I47" s="39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15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95" t="str">
        <f>E7</f>
        <v>DC007293_Decin_Tovarní_RKV_R1</v>
      </c>
      <c r="F50" s="396"/>
      <c r="G50" s="396"/>
      <c r="H50" s="396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3"/>
      <c r="C51" s="31" t="s">
        <v>120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7"/>
      <c r="B52" s="38"/>
      <c r="C52" s="39"/>
      <c r="D52" s="39"/>
      <c r="E52" s="395" t="s">
        <v>121</v>
      </c>
      <c r="F52" s="397"/>
      <c r="G52" s="397"/>
      <c r="H52" s="397"/>
      <c r="I52" s="39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1" t="s">
        <v>122</v>
      </c>
      <c r="D53" s="39"/>
      <c r="E53" s="39"/>
      <c r="F53" s="39"/>
      <c r="G53" s="39"/>
      <c r="H53" s="39"/>
      <c r="I53" s="39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344" t="str">
        <f>E11</f>
        <v>01.1 - IO-01.1 ŽBTH DN/ID 1000 - spadiště Š5</v>
      </c>
      <c r="F54" s="397"/>
      <c r="G54" s="397"/>
      <c r="H54" s="397"/>
      <c r="I54" s="39"/>
      <c r="J54" s="39"/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1" t="s">
        <v>21</v>
      </c>
      <c r="D56" s="39"/>
      <c r="E56" s="39"/>
      <c r="F56" s="29" t="str">
        <f>F14</f>
        <v>Děčín</v>
      </c>
      <c r="G56" s="39"/>
      <c r="H56" s="39"/>
      <c r="I56" s="31" t="s">
        <v>23</v>
      </c>
      <c r="J56" s="62" t="str">
        <f>IF(J14="","",J14)</f>
        <v>21. 10. 2021</v>
      </c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5.2" customHeight="1">
      <c r="A58" s="37"/>
      <c r="B58" s="38"/>
      <c r="C58" s="31" t="s">
        <v>29</v>
      </c>
      <c r="D58" s="39"/>
      <c r="E58" s="39"/>
      <c r="F58" s="29" t="str">
        <f>E17</f>
        <v>Severočeské vodovody a kanalizace a.s.</v>
      </c>
      <c r="G58" s="39"/>
      <c r="H58" s="39"/>
      <c r="I58" s="31" t="s">
        <v>37</v>
      </c>
      <c r="J58" s="35" t="str">
        <f>E23</f>
        <v>KO-KA s.r.o.</v>
      </c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25.7" customHeight="1">
      <c r="A59" s="37"/>
      <c r="B59" s="38"/>
      <c r="C59" s="31" t="s">
        <v>35</v>
      </c>
      <c r="D59" s="39"/>
      <c r="E59" s="39"/>
      <c r="F59" s="29" t="str">
        <f>IF(E20="","",E20)</f>
        <v>Vyplň údaj</v>
      </c>
      <c r="G59" s="39"/>
      <c r="H59" s="39"/>
      <c r="I59" s="31" t="s">
        <v>42</v>
      </c>
      <c r="J59" s="35" t="str">
        <f>E26</f>
        <v>Mgr. Lenka Foffová, KO-KA s.r.o.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5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39" t="s">
        <v>126</v>
      </c>
      <c r="D61" s="140"/>
      <c r="E61" s="140"/>
      <c r="F61" s="140"/>
      <c r="G61" s="140"/>
      <c r="H61" s="140"/>
      <c r="I61" s="140"/>
      <c r="J61" s="141" t="s">
        <v>127</v>
      </c>
      <c r="K61" s="140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5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9" customHeight="1">
      <c r="A63" s="37"/>
      <c r="B63" s="38"/>
      <c r="C63" s="142" t="s">
        <v>78</v>
      </c>
      <c r="D63" s="39"/>
      <c r="E63" s="39"/>
      <c r="F63" s="39"/>
      <c r="G63" s="39"/>
      <c r="H63" s="39"/>
      <c r="I63" s="39"/>
      <c r="J63" s="80">
        <f>J95</f>
        <v>0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19" t="s">
        <v>128</v>
      </c>
    </row>
    <row r="64" spans="2:12" s="9" customFormat="1" ht="24.95" customHeight="1">
      <c r="B64" s="143"/>
      <c r="C64" s="144"/>
      <c r="D64" s="145" t="s">
        <v>129</v>
      </c>
      <c r="E64" s="146"/>
      <c r="F64" s="146"/>
      <c r="G64" s="146"/>
      <c r="H64" s="146"/>
      <c r="I64" s="146"/>
      <c r="J64" s="147">
        <f>J96</f>
        <v>0</v>
      </c>
      <c r="K64" s="144"/>
      <c r="L64" s="148"/>
    </row>
    <row r="65" spans="2:12" s="10" customFormat="1" ht="19.9" customHeight="1">
      <c r="B65" s="149"/>
      <c r="C65" s="100"/>
      <c r="D65" s="150" t="s">
        <v>130</v>
      </c>
      <c r="E65" s="151"/>
      <c r="F65" s="151"/>
      <c r="G65" s="151"/>
      <c r="H65" s="151"/>
      <c r="I65" s="151"/>
      <c r="J65" s="152">
        <f>J97</f>
        <v>0</v>
      </c>
      <c r="K65" s="100"/>
      <c r="L65" s="153"/>
    </row>
    <row r="66" spans="2:12" s="10" customFormat="1" ht="19.9" customHeight="1">
      <c r="B66" s="149"/>
      <c r="C66" s="100"/>
      <c r="D66" s="150" t="s">
        <v>131</v>
      </c>
      <c r="E66" s="151"/>
      <c r="F66" s="151"/>
      <c r="G66" s="151"/>
      <c r="H66" s="151"/>
      <c r="I66" s="151"/>
      <c r="J66" s="152">
        <f>J201</f>
        <v>0</v>
      </c>
      <c r="K66" s="100"/>
      <c r="L66" s="153"/>
    </row>
    <row r="67" spans="2:12" s="10" customFormat="1" ht="19.9" customHeight="1">
      <c r="B67" s="149"/>
      <c r="C67" s="100"/>
      <c r="D67" s="150" t="s">
        <v>132</v>
      </c>
      <c r="E67" s="151"/>
      <c r="F67" s="151"/>
      <c r="G67" s="151"/>
      <c r="H67" s="151"/>
      <c r="I67" s="151"/>
      <c r="J67" s="152">
        <f>J230</f>
        <v>0</v>
      </c>
      <c r="K67" s="100"/>
      <c r="L67" s="153"/>
    </row>
    <row r="68" spans="2:12" s="10" customFormat="1" ht="19.9" customHeight="1">
      <c r="B68" s="149"/>
      <c r="C68" s="100"/>
      <c r="D68" s="150" t="s">
        <v>133</v>
      </c>
      <c r="E68" s="151"/>
      <c r="F68" s="151"/>
      <c r="G68" s="151"/>
      <c r="H68" s="151"/>
      <c r="I68" s="151"/>
      <c r="J68" s="152">
        <f>J243</f>
        <v>0</v>
      </c>
      <c r="K68" s="100"/>
      <c r="L68" s="153"/>
    </row>
    <row r="69" spans="2:12" s="10" customFormat="1" ht="19.9" customHeight="1">
      <c r="B69" s="149"/>
      <c r="C69" s="100"/>
      <c r="D69" s="150" t="s">
        <v>134</v>
      </c>
      <c r="E69" s="151"/>
      <c r="F69" s="151"/>
      <c r="G69" s="151"/>
      <c r="H69" s="151"/>
      <c r="I69" s="151"/>
      <c r="J69" s="152">
        <f>J259</f>
        <v>0</v>
      </c>
      <c r="K69" s="100"/>
      <c r="L69" s="153"/>
    </row>
    <row r="70" spans="2:12" s="10" customFormat="1" ht="19.9" customHeight="1">
      <c r="B70" s="149"/>
      <c r="C70" s="100"/>
      <c r="D70" s="150" t="s">
        <v>135</v>
      </c>
      <c r="E70" s="151"/>
      <c r="F70" s="151"/>
      <c r="G70" s="151"/>
      <c r="H70" s="151"/>
      <c r="I70" s="151"/>
      <c r="J70" s="152">
        <f>J359</f>
        <v>0</v>
      </c>
      <c r="K70" s="100"/>
      <c r="L70" s="153"/>
    </row>
    <row r="71" spans="2:12" s="10" customFormat="1" ht="19.9" customHeight="1">
      <c r="B71" s="149"/>
      <c r="C71" s="100"/>
      <c r="D71" s="150" t="s">
        <v>136</v>
      </c>
      <c r="E71" s="151"/>
      <c r="F71" s="151"/>
      <c r="G71" s="151"/>
      <c r="H71" s="151"/>
      <c r="I71" s="151"/>
      <c r="J71" s="152">
        <f>J388</f>
        <v>0</v>
      </c>
      <c r="K71" s="100"/>
      <c r="L71" s="153"/>
    </row>
    <row r="72" spans="2:12" s="10" customFormat="1" ht="19.9" customHeight="1">
      <c r="B72" s="149"/>
      <c r="C72" s="100"/>
      <c r="D72" s="150" t="s">
        <v>137</v>
      </c>
      <c r="E72" s="151"/>
      <c r="F72" s="151"/>
      <c r="G72" s="151"/>
      <c r="H72" s="151"/>
      <c r="I72" s="151"/>
      <c r="J72" s="152">
        <f>J395</f>
        <v>0</v>
      </c>
      <c r="K72" s="100"/>
      <c r="L72" s="153"/>
    </row>
    <row r="73" spans="2:12" s="10" customFormat="1" ht="19.9" customHeight="1">
      <c r="B73" s="149"/>
      <c r="C73" s="100"/>
      <c r="D73" s="150" t="s">
        <v>138</v>
      </c>
      <c r="E73" s="151"/>
      <c r="F73" s="151"/>
      <c r="G73" s="151"/>
      <c r="H73" s="151"/>
      <c r="I73" s="151"/>
      <c r="J73" s="152">
        <f>J408</f>
        <v>0</v>
      </c>
      <c r="K73" s="100"/>
      <c r="L73" s="153"/>
    </row>
    <row r="74" spans="1:31" s="2" customFormat="1" ht="21.7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1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6.95" customHeight="1">
      <c r="A75" s="37"/>
      <c r="B75" s="50"/>
      <c r="C75" s="51"/>
      <c r="D75" s="51"/>
      <c r="E75" s="51"/>
      <c r="F75" s="51"/>
      <c r="G75" s="51"/>
      <c r="H75" s="51"/>
      <c r="I75" s="51"/>
      <c r="J75" s="51"/>
      <c r="K75" s="51"/>
      <c r="L75" s="11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9" spans="1:31" s="2" customFormat="1" ht="6.95" customHeight="1">
      <c r="A79" s="37"/>
      <c r="B79" s="52"/>
      <c r="C79" s="53"/>
      <c r="D79" s="53"/>
      <c r="E79" s="53"/>
      <c r="F79" s="53"/>
      <c r="G79" s="53"/>
      <c r="H79" s="53"/>
      <c r="I79" s="53"/>
      <c r="J79" s="53"/>
      <c r="K79" s="53"/>
      <c r="L79" s="11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24.95" customHeight="1">
      <c r="A80" s="37"/>
      <c r="B80" s="38"/>
      <c r="C80" s="25" t="s">
        <v>139</v>
      </c>
      <c r="D80" s="39"/>
      <c r="E80" s="39"/>
      <c r="F80" s="39"/>
      <c r="G80" s="39"/>
      <c r="H80" s="39"/>
      <c r="I80" s="39"/>
      <c r="J80" s="39"/>
      <c r="K80" s="39"/>
      <c r="L80" s="11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6.95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2" customHeight="1">
      <c r="A82" s="37"/>
      <c r="B82" s="38"/>
      <c r="C82" s="31" t="s">
        <v>15</v>
      </c>
      <c r="D82" s="39"/>
      <c r="E82" s="39"/>
      <c r="F82" s="39"/>
      <c r="G82" s="39"/>
      <c r="H82" s="39"/>
      <c r="I82" s="39"/>
      <c r="J82" s="39"/>
      <c r="K82" s="39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6.5" customHeight="1">
      <c r="A83" s="37"/>
      <c r="B83" s="38"/>
      <c r="C83" s="39"/>
      <c r="D83" s="39"/>
      <c r="E83" s="395" t="str">
        <f>E7</f>
        <v>DC007293_Decin_Tovarní_RKV_R1</v>
      </c>
      <c r="F83" s="396"/>
      <c r="G83" s="396"/>
      <c r="H83" s="396"/>
      <c r="I83" s="39"/>
      <c r="J83" s="39"/>
      <c r="K83" s="39"/>
      <c r="L83" s="11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2:12" s="1" customFormat="1" ht="12" customHeight="1">
      <c r="B84" s="23"/>
      <c r="C84" s="31" t="s">
        <v>120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1:31" s="2" customFormat="1" ht="16.5" customHeight="1">
      <c r="A85" s="37"/>
      <c r="B85" s="38"/>
      <c r="C85" s="39"/>
      <c r="D85" s="39"/>
      <c r="E85" s="395" t="s">
        <v>121</v>
      </c>
      <c r="F85" s="397"/>
      <c r="G85" s="397"/>
      <c r="H85" s="397"/>
      <c r="I85" s="39"/>
      <c r="J85" s="39"/>
      <c r="K85" s="39"/>
      <c r="L85" s="11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122</v>
      </c>
      <c r="D86" s="39"/>
      <c r="E86" s="39"/>
      <c r="F86" s="39"/>
      <c r="G86" s="39"/>
      <c r="H86" s="39"/>
      <c r="I86" s="39"/>
      <c r="J86" s="39"/>
      <c r="K86" s="39"/>
      <c r="L86" s="11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344" t="str">
        <f>E11</f>
        <v>01.1 - IO-01.1 ŽBTH DN/ID 1000 - spadiště Š5</v>
      </c>
      <c r="F87" s="397"/>
      <c r="G87" s="397"/>
      <c r="H87" s="397"/>
      <c r="I87" s="39"/>
      <c r="J87" s="39"/>
      <c r="K87" s="39"/>
      <c r="L87" s="116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116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21</v>
      </c>
      <c r="D89" s="39"/>
      <c r="E89" s="39"/>
      <c r="F89" s="29" t="str">
        <f>F14</f>
        <v>Děčín</v>
      </c>
      <c r="G89" s="39"/>
      <c r="H89" s="39"/>
      <c r="I89" s="31" t="s">
        <v>23</v>
      </c>
      <c r="J89" s="62" t="str">
        <f>IF(J14="","",J14)</f>
        <v>21. 10. 2021</v>
      </c>
      <c r="K89" s="39"/>
      <c r="L89" s="116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116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2" customHeight="1">
      <c r="A91" s="37"/>
      <c r="B91" s="38"/>
      <c r="C91" s="31" t="s">
        <v>29</v>
      </c>
      <c r="D91" s="39"/>
      <c r="E91" s="39"/>
      <c r="F91" s="29" t="str">
        <f>E17</f>
        <v>Severočeské vodovody a kanalizace a.s.</v>
      </c>
      <c r="G91" s="39"/>
      <c r="H91" s="39"/>
      <c r="I91" s="31" t="s">
        <v>37</v>
      </c>
      <c r="J91" s="35" t="str">
        <f>E23</f>
        <v>KO-KA s.r.o.</v>
      </c>
      <c r="K91" s="39"/>
      <c r="L91" s="116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25.7" customHeight="1">
      <c r="A92" s="37"/>
      <c r="B92" s="38"/>
      <c r="C92" s="31" t="s">
        <v>35</v>
      </c>
      <c r="D92" s="39"/>
      <c r="E92" s="39"/>
      <c r="F92" s="29" t="str">
        <f>IF(E20="","",E20)</f>
        <v>Vyplň údaj</v>
      </c>
      <c r="G92" s="39"/>
      <c r="H92" s="39"/>
      <c r="I92" s="31" t="s">
        <v>42</v>
      </c>
      <c r="J92" s="35" t="str">
        <f>E26</f>
        <v>Mgr. Lenka Foffová, KO-KA s.r.o.</v>
      </c>
      <c r="K92" s="39"/>
      <c r="L92" s="116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5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116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11" customFormat="1" ht="29.25" customHeight="1">
      <c r="A94" s="154"/>
      <c r="B94" s="155"/>
      <c r="C94" s="156" t="s">
        <v>140</v>
      </c>
      <c r="D94" s="157" t="s">
        <v>65</v>
      </c>
      <c r="E94" s="157" t="s">
        <v>61</v>
      </c>
      <c r="F94" s="157" t="s">
        <v>62</v>
      </c>
      <c r="G94" s="157" t="s">
        <v>141</v>
      </c>
      <c r="H94" s="157" t="s">
        <v>142</v>
      </c>
      <c r="I94" s="157" t="s">
        <v>143</v>
      </c>
      <c r="J94" s="157" t="s">
        <v>127</v>
      </c>
      <c r="K94" s="158" t="s">
        <v>144</v>
      </c>
      <c r="L94" s="159"/>
      <c r="M94" s="71" t="s">
        <v>79</v>
      </c>
      <c r="N94" s="72" t="s">
        <v>50</v>
      </c>
      <c r="O94" s="72" t="s">
        <v>145</v>
      </c>
      <c r="P94" s="72" t="s">
        <v>146</v>
      </c>
      <c r="Q94" s="72" t="s">
        <v>147</v>
      </c>
      <c r="R94" s="72" t="s">
        <v>148</v>
      </c>
      <c r="S94" s="72" t="s">
        <v>149</v>
      </c>
      <c r="T94" s="73" t="s">
        <v>150</v>
      </c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</row>
    <row r="95" spans="1:63" s="2" customFormat="1" ht="22.9" customHeight="1">
      <c r="A95" s="37"/>
      <c r="B95" s="38"/>
      <c r="C95" s="78" t="s">
        <v>151</v>
      </c>
      <c r="D95" s="39"/>
      <c r="E95" s="39"/>
      <c r="F95" s="39"/>
      <c r="G95" s="39"/>
      <c r="H95" s="39"/>
      <c r="I95" s="39"/>
      <c r="J95" s="160">
        <f>BK95</f>
        <v>0</v>
      </c>
      <c r="K95" s="39"/>
      <c r="L95" s="42"/>
      <c r="M95" s="74"/>
      <c r="N95" s="161"/>
      <c r="O95" s="75"/>
      <c r="P95" s="162">
        <f>P96</f>
        <v>0</v>
      </c>
      <c r="Q95" s="75"/>
      <c r="R95" s="162">
        <f>R96</f>
        <v>137.5100667</v>
      </c>
      <c r="S95" s="75"/>
      <c r="T95" s="163">
        <f>T96</f>
        <v>5.8793999999999995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19" t="s">
        <v>80</v>
      </c>
      <c r="AU95" s="19" t="s">
        <v>128</v>
      </c>
      <c r="BK95" s="164">
        <f>BK96</f>
        <v>0</v>
      </c>
    </row>
    <row r="96" spans="2:63" s="12" customFormat="1" ht="25.9" customHeight="1">
      <c r="B96" s="165"/>
      <c r="C96" s="166"/>
      <c r="D96" s="167" t="s">
        <v>80</v>
      </c>
      <c r="E96" s="168" t="s">
        <v>152</v>
      </c>
      <c r="F96" s="168" t="s">
        <v>153</v>
      </c>
      <c r="G96" s="166"/>
      <c r="H96" s="166"/>
      <c r="I96" s="169"/>
      <c r="J96" s="170">
        <f>BK96</f>
        <v>0</v>
      </c>
      <c r="K96" s="166"/>
      <c r="L96" s="171"/>
      <c r="M96" s="172"/>
      <c r="N96" s="173"/>
      <c r="O96" s="173"/>
      <c r="P96" s="174">
        <f>P97+P201+P230+P243+P259+P359+P388+P395+P408</f>
        <v>0</v>
      </c>
      <c r="Q96" s="173"/>
      <c r="R96" s="174">
        <f>R97+R201+R230+R243+R259+R359+R388+R395+R408</f>
        <v>137.5100667</v>
      </c>
      <c r="S96" s="173"/>
      <c r="T96" s="175">
        <f>T97+T201+T230+T243+T259+T359+T388+T395+T408</f>
        <v>5.8793999999999995</v>
      </c>
      <c r="AR96" s="176" t="s">
        <v>88</v>
      </c>
      <c r="AT96" s="177" t="s">
        <v>80</v>
      </c>
      <c r="AU96" s="177" t="s">
        <v>81</v>
      </c>
      <c r="AY96" s="176" t="s">
        <v>154</v>
      </c>
      <c r="BK96" s="178">
        <f>BK97+BK201+BK230+BK243+BK259+BK359+BK388+BK395+BK408</f>
        <v>0</v>
      </c>
    </row>
    <row r="97" spans="2:63" s="12" customFormat="1" ht="22.9" customHeight="1">
      <c r="B97" s="165"/>
      <c r="C97" s="166"/>
      <c r="D97" s="167" t="s">
        <v>80</v>
      </c>
      <c r="E97" s="179" t="s">
        <v>88</v>
      </c>
      <c r="F97" s="179" t="s">
        <v>155</v>
      </c>
      <c r="G97" s="166"/>
      <c r="H97" s="166"/>
      <c r="I97" s="169"/>
      <c r="J97" s="180">
        <f>BK97</f>
        <v>0</v>
      </c>
      <c r="K97" s="166"/>
      <c r="L97" s="171"/>
      <c r="M97" s="172"/>
      <c r="N97" s="173"/>
      <c r="O97" s="173"/>
      <c r="P97" s="174">
        <f>SUM(P98:P200)</f>
        <v>0</v>
      </c>
      <c r="Q97" s="173"/>
      <c r="R97" s="174">
        <f>SUM(R98:R200)</f>
        <v>23.285980300000002</v>
      </c>
      <c r="S97" s="173"/>
      <c r="T97" s="175">
        <f>SUM(T98:T200)</f>
        <v>0</v>
      </c>
      <c r="AR97" s="176" t="s">
        <v>88</v>
      </c>
      <c r="AT97" s="177" t="s">
        <v>80</v>
      </c>
      <c r="AU97" s="177" t="s">
        <v>88</v>
      </c>
      <c r="AY97" s="176" t="s">
        <v>154</v>
      </c>
      <c r="BK97" s="178">
        <f>SUM(BK98:BK200)</f>
        <v>0</v>
      </c>
    </row>
    <row r="98" spans="1:65" s="2" customFormat="1" ht="16.5" customHeight="1">
      <c r="A98" s="37"/>
      <c r="B98" s="38"/>
      <c r="C98" s="181" t="s">
        <v>88</v>
      </c>
      <c r="D98" s="181" t="s">
        <v>156</v>
      </c>
      <c r="E98" s="182" t="s">
        <v>157</v>
      </c>
      <c r="F98" s="183" t="s">
        <v>158</v>
      </c>
      <c r="G98" s="184" t="s">
        <v>159</v>
      </c>
      <c r="H98" s="185">
        <v>20</v>
      </c>
      <c r="I98" s="186"/>
      <c r="J98" s="185">
        <f>ROUND(I98*H98,2)</f>
        <v>0</v>
      </c>
      <c r="K98" s="183" t="s">
        <v>160</v>
      </c>
      <c r="L98" s="42"/>
      <c r="M98" s="187" t="s">
        <v>79</v>
      </c>
      <c r="N98" s="188" t="s">
        <v>51</v>
      </c>
      <c r="O98" s="67"/>
      <c r="P98" s="189">
        <f>O98*H98</f>
        <v>0</v>
      </c>
      <c r="Q98" s="189">
        <v>0.01004</v>
      </c>
      <c r="R98" s="189">
        <f>Q98*H98</f>
        <v>0.2008</v>
      </c>
      <c r="S98" s="189">
        <v>0</v>
      </c>
      <c r="T98" s="190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191" t="s">
        <v>161</v>
      </c>
      <c r="AT98" s="191" t="s">
        <v>156</v>
      </c>
      <c r="AU98" s="191" t="s">
        <v>90</v>
      </c>
      <c r="AY98" s="19" t="s">
        <v>154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9" t="s">
        <v>88</v>
      </c>
      <c r="BK98" s="192">
        <f>ROUND(I98*H98,2)</f>
        <v>0</v>
      </c>
      <c r="BL98" s="19" t="s">
        <v>161</v>
      </c>
      <c r="BM98" s="191" t="s">
        <v>162</v>
      </c>
    </row>
    <row r="99" spans="1:47" s="2" customFormat="1" ht="11.25">
      <c r="A99" s="37"/>
      <c r="B99" s="38"/>
      <c r="C99" s="39"/>
      <c r="D99" s="193" t="s">
        <v>163</v>
      </c>
      <c r="E99" s="39"/>
      <c r="F99" s="194" t="s">
        <v>164</v>
      </c>
      <c r="G99" s="39"/>
      <c r="H99" s="39"/>
      <c r="I99" s="195"/>
      <c r="J99" s="39"/>
      <c r="K99" s="39"/>
      <c r="L99" s="42"/>
      <c r="M99" s="196"/>
      <c r="N99" s="197"/>
      <c r="O99" s="67"/>
      <c r="P99" s="67"/>
      <c r="Q99" s="67"/>
      <c r="R99" s="67"/>
      <c r="S99" s="67"/>
      <c r="T99" s="68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19" t="s">
        <v>163</v>
      </c>
      <c r="AU99" s="19" t="s">
        <v>90</v>
      </c>
    </row>
    <row r="100" spans="2:51" s="13" customFormat="1" ht="11.25">
      <c r="B100" s="198"/>
      <c r="C100" s="199"/>
      <c r="D100" s="200" t="s">
        <v>165</v>
      </c>
      <c r="E100" s="201" t="s">
        <v>79</v>
      </c>
      <c r="F100" s="202" t="s">
        <v>166</v>
      </c>
      <c r="G100" s="199"/>
      <c r="H100" s="203">
        <v>20</v>
      </c>
      <c r="I100" s="204"/>
      <c r="J100" s="199"/>
      <c r="K100" s="199"/>
      <c r="L100" s="205"/>
      <c r="M100" s="206"/>
      <c r="N100" s="207"/>
      <c r="O100" s="207"/>
      <c r="P100" s="207"/>
      <c r="Q100" s="207"/>
      <c r="R100" s="207"/>
      <c r="S100" s="207"/>
      <c r="T100" s="208"/>
      <c r="AT100" s="209" t="s">
        <v>165</v>
      </c>
      <c r="AU100" s="209" t="s">
        <v>90</v>
      </c>
      <c r="AV100" s="13" t="s">
        <v>90</v>
      </c>
      <c r="AW100" s="13" t="s">
        <v>41</v>
      </c>
      <c r="AX100" s="13" t="s">
        <v>88</v>
      </c>
      <c r="AY100" s="209" t="s">
        <v>154</v>
      </c>
    </row>
    <row r="101" spans="1:65" s="2" customFormat="1" ht="16.5" customHeight="1">
      <c r="A101" s="37"/>
      <c r="B101" s="38"/>
      <c r="C101" s="181" t="s">
        <v>90</v>
      </c>
      <c r="D101" s="181" t="s">
        <v>156</v>
      </c>
      <c r="E101" s="182" t="s">
        <v>167</v>
      </c>
      <c r="F101" s="183" t="s">
        <v>168</v>
      </c>
      <c r="G101" s="184" t="s">
        <v>169</v>
      </c>
      <c r="H101" s="185">
        <v>360</v>
      </c>
      <c r="I101" s="186"/>
      <c r="J101" s="185">
        <f>ROUND(I101*H101,2)</f>
        <v>0</v>
      </c>
      <c r="K101" s="183" t="s">
        <v>160</v>
      </c>
      <c r="L101" s="42"/>
      <c r="M101" s="187" t="s">
        <v>79</v>
      </c>
      <c r="N101" s="188" t="s">
        <v>51</v>
      </c>
      <c r="O101" s="67"/>
      <c r="P101" s="189">
        <f>O101*H101</f>
        <v>0</v>
      </c>
      <c r="Q101" s="189">
        <v>3E-05</v>
      </c>
      <c r="R101" s="189">
        <f>Q101*H101</f>
        <v>0.0108</v>
      </c>
      <c r="S101" s="189">
        <v>0</v>
      </c>
      <c r="T101" s="190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191" t="s">
        <v>161</v>
      </c>
      <c r="AT101" s="191" t="s">
        <v>156</v>
      </c>
      <c r="AU101" s="191" t="s">
        <v>90</v>
      </c>
      <c r="AY101" s="19" t="s">
        <v>154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19" t="s">
        <v>88</v>
      </c>
      <c r="BK101" s="192">
        <f>ROUND(I101*H101,2)</f>
        <v>0</v>
      </c>
      <c r="BL101" s="19" t="s">
        <v>161</v>
      </c>
      <c r="BM101" s="191" t="s">
        <v>170</v>
      </c>
    </row>
    <row r="102" spans="1:47" s="2" customFormat="1" ht="11.25">
      <c r="A102" s="37"/>
      <c r="B102" s="38"/>
      <c r="C102" s="39"/>
      <c r="D102" s="193" t="s">
        <v>163</v>
      </c>
      <c r="E102" s="39"/>
      <c r="F102" s="194" t="s">
        <v>171</v>
      </c>
      <c r="G102" s="39"/>
      <c r="H102" s="39"/>
      <c r="I102" s="195"/>
      <c r="J102" s="39"/>
      <c r="K102" s="39"/>
      <c r="L102" s="42"/>
      <c r="M102" s="196"/>
      <c r="N102" s="197"/>
      <c r="O102" s="67"/>
      <c r="P102" s="67"/>
      <c r="Q102" s="67"/>
      <c r="R102" s="67"/>
      <c r="S102" s="67"/>
      <c r="T102" s="68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9" t="s">
        <v>163</v>
      </c>
      <c r="AU102" s="19" t="s">
        <v>90</v>
      </c>
    </row>
    <row r="103" spans="2:51" s="13" customFormat="1" ht="11.25">
      <c r="B103" s="198"/>
      <c r="C103" s="199"/>
      <c r="D103" s="200" t="s">
        <v>165</v>
      </c>
      <c r="E103" s="201" t="s">
        <v>79</v>
      </c>
      <c r="F103" s="202" t="s">
        <v>172</v>
      </c>
      <c r="G103" s="199"/>
      <c r="H103" s="203">
        <v>360</v>
      </c>
      <c r="I103" s="204"/>
      <c r="J103" s="199"/>
      <c r="K103" s="199"/>
      <c r="L103" s="205"/>
      <c r="M103" s="206"/>
      <c r="N103" s="207"/>
      <c r="O103" s="207"/>
      <c r="P103" s="207"/>
      <c r="Q103" s="207"/>
      <c r="R103" s="207"/>
      <c r="S103" s="207"/>
      <c r="T103" s="208"/>
      <c r="AT103" s="209" t="s">
        <v>165</v>
      </c>
      <c r="AU103" s="209" t="s">
        <v>90</v>
      </c>
      <c r="AV103" s="13" t="s">
        <v>90</v>
      </c>
      <c r="AW103" s="13" t="s">
        <v>41</v>
      </c>
      <c r="AX103" s="13" t="s">
        <v>88</v>
      </c>
      <c r="AY103" s="209" t="s">
        <v>154</v>
      </c>
    </row>
    <row r="104" spans="1:65" s="2" customFormat="1" ht="24.2" customHeight="1">
      <c r="A104" s="37"/>
      <c r="B104" s="38"/>
      <c r="C104" s="181" t="s">
        <v>173</v>
      </c>
      <c r="D104" s="181" t="s">
        <v>156</v>
      </c>
      <c r="E104" s="182" t="s">
        <v>174</v>
      </c>
      <c r="F104" s="183" t="s">
        <v>175</v>
      </c>
      <c r="G104" s="184" t="s">
        <v>176</v>
      </c>
      <c r="H104" s="185">
        <v>60</v>
      </c>
      <c r="I104" s="186"/>
      <c r="J104" s="185">
        <f>ROUND(I104*H104,2)</f>
        <v>0</v>
      </c>
      <c r="K104" s="183" t="s">
        <v>160</v>
      </c>
      <c r="L104" s="42"/>
      <c r="M104" s="187" t="s">
        <v>79</v>
      </c>
      <c r="N104" s="188" t="s">
        <v>51</v>
      </c>
      <c r="O104" s="67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191" t="s">
        <v>161</v>
      </c>
      <c r="AT104" s="191" t="s">
        <v>156</v>
      </c>
      <c r="AU104" s="191" t="s">
        <v>90</v>
      </c>
      <c r="AY104" s="19" t="s">
        <v>154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9" t="s">
        <v>88</v>
      </c>
      <c r="BK104" s="192">
        <f>ROUND(I104*H104,2)</f>
        <v>0</v>
      </c>
      <c r="BL104" s="19" t="s">
        <v>161</v>
      </c>
      <c r="BM104" s="191" t="s">
        <v>177</v>
      </c>
    </row>
    <row r="105" spans="1:47" s="2" customFormat="1" ht="11.25">
      <c r="A105" s="37"/>
      <c r="B105" s="38"/>
      <c r="C105" s="39"/>
      <c r="D105" s="193" t="s">
        <v>163</v>
      </c>
      <c r="E105" s="39"/>
      <c r="F105" s="194" t="s">
        <v>178</v>
      </c>
      <c r="G105" s="39"/>
      <c r="H105" s="39"/>
      <c r="I105" s="195"/>
      <c r="J105" s="39"/>
      <c r="K105" s="39"/>
      <c r="L105" s="42"/>
      <c r="M105" s="196"/>
      <c r="N105" s="197"/>
      <c r="O105" s="67"/>
      <c r="P105" s="67"/>
      <c r="Q105" s="67"/>
      <c r="R105" s="67"/>
      <c r="S105" s="67"/>
      <c r="T105" s="68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T105" s="19" t="s">
        <v>163</v>
      </c>
      <c r="AU105" s="19" t="s">
        <v>90</v>
      </c>
    </row>
    <row r="106" spans="2:51" s="13" customFormat="1" ht="11.25">
      <c r="B106" s="198"/>
      <c r="C106" s="199"/>
      <c r="D106" s="200" t="s">
        <v>165</v>
      </c>
      <c r="E106" s="201" t="s">
        <v>79</v>
      </c>
      <c r="F106" s="202" t="s">
        <v>179</v>
      </c>
      <c r="G106" s="199"/>
      <c r="H106" s="203">
        <v>60</v>
      </c>
      <c r="I106" s="204"/>
      <c r="J106" s="199"/>
      <c r="K106" s="199"/>
      <c r="L106" s="205"/>
      <c r="M106" s="206"/>
      <c r="N106" s="207"/>
      <c r="O106" s="207"/>
      <c r="P106" s="207"/>
      <c r="Q106" s="207"/>
      <c r="R106" s="207"/>
      <c r="S106" s="207"/>
      <c r="T106" s="208"/>
      <c r="AT106" s="209" t="s">
        <v>165</v>
      </c>
      <c r="AU106" s="209" t="s">
        <v>90</v>
      </c>
      <c r="AV106" s="13" t="s">
        <v>90</v>
      </c>
      <c r="AW106" s="13" t="s">
        <v>41</v>
      </c>
      <c r="AX106" s="13" t="s">
        <v>88</v>
      </c>
      <c r="AY106" s="209" t="s">
        <v>154</v>
      </c>
    </row>
    <row r="107" spans="1:65" s="2" customFormat="1" ht="49.15" customHeight="1">
      <c r="A107" s="37"/>
      <c r="B107" s="38"/>
      <c r="C107" s="181" t="s">
        <v>161</v>
      </c>
      <c r="D107" s="181" t="s">
        <v>156</v>
      </c>
      <c r="E107" s="182" t="s">
        <v>180</v>
      </c>
      <c r="F107" s="183" t="s">
        <v>181</v>
      </c>
      <c r="G107" s="184" t="s">
        <v>159</v>
      </c>
      <c r="H107" s="185">
        <v>2.5</v>
      </c>
      <c r="I107" s="186"/>
      <c r="J107" s="185">
        <f>ROUND(I107*H107,2)</f>
        <v>0</v>
      </c>
      <c r="K107" s="183" t="s">
        <v>160</v>
      </c>
      <c r="L107" s="42"/>
      <c r="M107" s="187" t="s">
        <v>79</v>
      </c>
      <c r="N107" s="188" t="s">
        <v>51</v>
      </c>
      <c r="O107" s="67"/>
      <c r="P107" s="189">
        <f>O107*H107</f>
        <v>0</v>
      </c>
      <c r="Q107" s="189">
        <v>0.00868</v>
      </c>
      <c r="R107" s="189">
        <f>Q107*H107</f>
        <v>0.0217</v>
      </c>
      <c r="S107" s="189">
        <v>0</v>
      </c>
      <c r="T107" s="190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191" t="s">
        <v>161</v>
      </c>
      <c r="AT107" s="191" t="s">
        <v>156</v>
      </c>
      <c r="AU107" s="191" t="s">
        <v>90</v>
      </c>
      <c r="AY107" s="19" t="s">
        <v>154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19" t="s">
        <v>88</v>
      </c>
      <c r="BK107" s="192">
        <f>ROUND(I107*H107,2)</f>
        <v>0</v>
      </c>
      <c r="BL107" s="19" t="s">
        <v>161</v>
      </c>
      <c r="BM107" s="191" t="s">
        <v>182</v>
      </c>
    </row>
    <row r="108" spans="1:47" s="2" customFormat="1" ht="11.25">
      <c r="A108" s="37"/>
      <c r="B108" s="38"/>
      <c r="C108" s="39"/>
      <c r="D108" s="193" t="s">
        <v>163</v>
      </c>
      <c r="E108" s="39"/>
      <c r="F108" s="194" t="s">
        <v>183</v>
      </c>
      <c r="G108" s="39"/>
      <c r="H108" s="39"/>
      <c r="I108" s="195"/>
      <c r="J108" s="39"/>
      <c r="K108" s="39"/>
      <c r="L108" s="42"/>
      <c r="M108" s="196"/>
      <c r="N108" s="197"/>
      <c r="O108" s="67"/>
      <c r="P108" s="67"/>
      <c r="Q108" s="67"/>
      <c r="R108" s="67"/>
      <c r="S108" s="67"/>
      <c r="T108" s="68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T108" s="19" t="s">
        <v>163</v>
      </c>
      <c r="AU108" s="19" t="s">
        <v>90</v>
      </c>
    </row>
    <row r="109" spans="1:65" s="2" customFormat="1" ht="49.15" customHeight="1">
      <c r="A109" s="37"/>
      <c r="B109" s="38"/>
      <c r="C109" s="181" t="s">
        <v>184</v>
      </c>
      <c r="D109" s="181" t="s">
        <v>156</v>
      </c>
      <c r="E109" s="182" t="s">
        <v>185</v>
      </c>
      <c r="F109" s="183" t="s">
        <v>186</v>
      </c>
      <c r="G109" s="184" t="s">
        <v>159</v>
      </c>
      <c r="H109" s="185">
        <v>3.9</v>
      </c>
      <c r="I109" s="186"/>
      <c r="J109" s="185">
        <f>ROUND(I109*H109,2)</f>
        <v>0</v>
      </c>
      <c r="K109" s="183" t="s">
        <v>160</v>
      </c>
      <c r="L109" s="42"/>
      <c r="M109" s="187" t="s">
        <v>79</v>
      </c>
      <c r="N109" s="188" t="s">
        <v>51</v>
      </c>
      <c r="O109" s="67"/>
      <c r="P109" s="189">
        <f>O109*H109</f>
        <v>0</v>
      </c>
      <c r="Q109" s="189">
        <v>0.0369</v>
      </c>
      <c r="R109" s="189">
        <f>Q109*H109</f>
        <v>0.14391</v>
      </c>
      <c r="S109" s="189">
        <v>0</v>
      </c>
      <c r="T109" s="190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191" t="s">
        <v>161</v>
      </c>
      <c r="AT109" s="191" t="s">
        <v>156</v>
      </c>
      <c r="AU109" s="191" t="s">
        <v>90</v>
      </c>
      <c r="AY109" s="19" t="s">
        <v>154</v>
      </c>
      <c r="BE109" s="192">
        <f>IF(N109="základní",J109,0)</f>
        <v>0</v>
      </c>
      <c r="BF109" s="192">
        <f>IF(N109="snížená",J109,0)</f>
        <v>0</v>
      </c>
      <c r="BG109" s="192">
        <f>IF(N109="zákl. přenesená",J109,0)</f>
        <v>0</v>
      </c>
      <c r="BH109" s="192">
        <f>IF(N109="sníž. přenesená",J109,0)</f>
        <v>0</v>
      </c>
      <c r="BI109" s="192">
        <f>IF(N109="nulová",J109,0)</f>
        <v>0</v>
      </c>
      <c r="BJ109" s="19" t="s">
        <v>88</v>
      </c>
      <c r="BK109" s="192">
        <f>ROUND(I109*H109,2)</f>
        <v>0</v>
      </c>
      <c r="BL109" s="19" t="s">
        <v>161</v>
      </c>
      <c r="BM109" s="191" t="s">
        <v>187</v>
      </c>
    </row>
    <row r="110" spans="1:47" s="2" customFormat="1" ht="11.25">
      <c r="A110" s="37"/>
      <c r="B110" s="38"/>
      <c r="C110" s="39"/>
      <c r="D110" s="193" t="s">
        <v>163</v>
      </c>
      <c r="E110" s="39"/>
      <c r="F110" s="194" t="s">
        <v>188</v>
      </c>
      <c r="G110" s="39"/>
      <c r="H110" s="39"/>
      <c r="I110" s="195"/>
      <c r="J110" s="39"/>
      <c r="K110" s="39"/>
      <c r="L110" s="42"/>
      <c r="M110" s="196"/>
      <c r="N110" s="197"/>
      <c r="O110" s="67"/>
      <c r="P110" s="67"/>
      <c r="Q110" s="67"/>
      <c r="R110" s="67"/>
      <c r="S110" s="67"/>
      <c r="T110" s="68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T110" s="19" t="s">
        <v>163</v>
      </c>
      <c r="AU110" s="19" t="s">
        <v>90</v>
      </c>
    </row>
    <row r="111" spans="2:51" s="13" customFormat="1" ht="11.25">
      <c r="B111" s="198"/>
      <c r="C111" s="199"/>
      <c r="D111" s="200" t="s">
        <v>165</v>
      </c>
      <c r="E111" s="201" t="s">
        <v>79</v>
      </c>
      <c r="F111" s="202" t="s">
        <v>189</v>
      </c>
      <c r="G111" s="199"/>
      <c r="H111" s="203">
        <v>3.9</v>
      </c>
      <c r="I111" s="204"/>
      <c r="J111" s="199"/>
      <c r="K111" s="199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165</v>
      </c>
      <c r="AU111" s="209" t="s">
        <v>90</v>
      </c>
      <c r="AV111" s="13" t="s">
        <v>90</v>
      </c>
      <c r="AW111" s="13" t="s">
        <v>41</v>
      </c>
      <c r="AX111" s="13" t="s">
        <v>88</v>
      </c>
      <c r="AY111" s="209" t="s">
        <v>154</v>
      </c>
    </row>
    <row r="112" spans="1:65" s="2" customFormat="1" ht="24.2" customHeight="1">
      <c r="A112" s="37"/>
      <c r="B112" s="38"/>
      <c r="C112" s="181" t="s">
        <v>190</v>
      </c>
      <c r="D112" s="181" t="s">
        <v>156</v>
      </c>
      <c r="E112" s="182" t="s">
        <v>191</v>
      </c>
      <c r="F112" s="183" t="s">
        <v>192</v>
      </c>
      <c r="G112" s="184" t="s">
        <v>193</v>
      </c>
      <c r="H112" s="185">
        <v>4.24</v>
      </c>
      <c r="I112" s="186"/>
      <c r="J112" s="185">
        <f>ROUND(I112*H112,2)</f>
        <v>0</v>
      </c>
      <c r="K112" s="183" t="s">
        <v>160</v>
      </c>
      <c r="L112" s="42"/>
      <c r="M112" s="187" t="s">
        <v>79</v>
      </c>
      <c r="N112" s="188" t="s">
        <v>51</v>
      </c>
      <c r="O112" s="67"/>
      <c r="P112" s="189">
        <f>O112*H112</f>
        <v>0</v>
      </c>
      <c r="Q112" s="189">
        <v>0</v>
      </c>
      <c r="R112" s="189">
        <f>Q112*H112</f>
        <v>0</v>
      </c>
      <c r="S112" s="189">
        <v>0</v>
      </c>
      <c r="T112" s="190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191" t="s">
        <v>161</v>
      </c>
      <c r="AT112" s="191" t="s">
        <v>156</v>
      </c>
      <c r="AU112" s="191" t="s">
        <v>90</v>
      </c>
      <c r="AY112" s="19" t="s">
        <v>154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19" t="s">
        <v>88</v>
      </c>
      <c r="BK112" s="192">
        <f>ROUND(I112*H112,2)</f>
        <v>0</v>
      </c>
      <c r="BL112" s="19" t="s">
        <v>161</v>
      </c>
      <c r="BM112" s="191" t="s">
        <v>194</v>
      </c>
    </row>
    <row r="113" spans="1:47" s="2" customFormat="1" ht="11.25">
      <c r="A113" s="37"/>
      <c r="B113" s="38"/>
      <c r="C113" s="39"/>
      <c r="D113" s="193" t="s">
        <v>163</v>
      </c>
      <c r="E113" s="39"/>
      <c r="F113" s="194" t="s">
        <v>195</v>
      </c>
      <c r="G113" s="39"/>
      <c r="H113" s="39"/>
      <c r="I113" s="195"/>
      <c r="J113" s="39"/>
      <c r="K113" s="39"/>
      <c r="L113" s="42"/>
      <c r="M113" s="196"/>
      <c r="N113" s="197"/>
      <c r="O113" s="67"/>
      <c r="P113" s="67"/>
      <c r="Q113" s="67"/>
      <c r="R113" s="67"/>
      <c r="S113" s="67"/>
      <c r="T113" s="68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T113" s="19" t="s">
        <v>163</v>
      </c>
      <c r="AU113" s="19" t="s">
        <v>90</v>
      </c>
    </row>
    <row r="114" spans="2:51" s="13" customFormat="1" ht="11.25">
      <c r="B114" s="198"/>
      <c r="C114" s="199"/>
      <c r="D114" s="200" t="s">
        <v>165</v>
      </c>
      <c r="E114" s="201" t="s">
        <v>79</v>
      </c>
      <c r="F114" s="202" t="s">
        <v>196</v>
      </c>
      <c r="G114" s="199"/>
      <c r="H114" s="203">
        <v>4.24</v>
      </c>
      <c r="I114" s="204"/>
      <c r="J114" s="199"/>
      <c r="K114" s="199"/>
      <c r="L114" s="205"/>
      <c r="M114" s="206"/>
      <c r="N114" s="207"/>
      <c r="O114" s="207"/>
      <c r="P114" s="207"/>
      <c r="Q114" s="207"/>
      <c r="R114" s="207"/>
      <c r="S114" s="207"/>
      <c r="T114" s="208"/>
      <c r="AT114" s="209" t="s">
        <v>165</v>
      </c>
      <c r="AU114" s="209" t="s">
        <v>90</v>
      </c>
      <c r="AV114" s="13" t="s">
        <v>90</v>
      </c>
      <c r="AW114" s="13" t="s">
        <v>41</v>
      </c>
      <c r="AX114" s="13" t="s">
        <v>88</v>
      </c>
      <c r="AY114" s="209" t="s">
        <v>154</v>
      </c>
    </row>
    <row r="115" spans="1:65" s="2" customFormat="1" ht="24.2" customHeight="1">
      <c r="A115" s="37"/>
      <c r="B115" s="38"/>
      <c r="C115" s="181" t="s">
        <v>197</v>
      </c>
      <c r="D115" s="181" t="s">
        <v>156</v>
      </c>
      <c r="E115" s="182" t="s">
        <v>198</v>
      </c>
      <c r="F115" s="183" t="s">
        <v>199</v>
      </c>
      <c r="G115" s="184" t="s">
        <v>193</v>
      </c>
      <c r="H115" s="185">
        <v>2.92</v>
      </c>
      <c r="I115" s="186"/>
      <c r="J115" s="185">
        <f>ROUND(I115*H115,2)</f>
        <v>0</v>
      </c>
      <c r="K115" s="183" t="s">
        <v>160</v>
      </c>
      <c r="L115" s="42"/>
      <c r="M115" s="187" t="s">
        <v>79</v>
      </c>
      <c r="N115" s="188" t="s">
        <v>51</v>
      </c>
      <c r="O115" s="67"/>
      <c r="P115" s="189">
        <f>O115*H115</f>
        <v>0</v>
      </c>
      <c r="Q115" s="189">
        <v>0</v>
      </c>
      <c r="R115" s="189">
        <f>Q115*H115</f>
        <v>0</v>
      </c>
      <c r="S115" s="189">
        <v>0</v>
      </c>
      <c r="T115" s="190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191" t="s">
        <v>161</v>
      </c>
      <c r="AT115" s="191" t="s">
        <v>156</v>
      </c>
      <c r="AU115" s="191" t="s">
        <v>90</v>
      </c>
      <c r="AY115" s="19" t="s">
        <v>154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19" t="s">
        <v>88</v>
      </c>
      <c r="BK115" s="192">
        <f>ROUND(I115*H115,2)</f>
        <v>0</v>
      </c>
      <c r="BL115" s="19" t="s">
        <v>161</v>
      </c>
      <c r="BM115" s="191" t="s">
        <v>200</v>
      </c>
    </row>
    <row r="116" spans="1:47" s="2" customFormat="1" ht="11.25">
      <c r="A116" s="37"/>
      <c r="B116" s="38"/>
      <c r="C116" s="39"/>
      <c r="D116" s="193" t="s">
        <v>163</v>
      </c>
      <c r="E116" s="39"/>
      <c r="F116" s="194" t="s">
        <v>201</v>
      </c>
      <c r="G116" s="39"/>
      <c r="H116" s="39"/>
      <c r="I116" s="195"/>
      <c r="J116" s="39"/>
      <c r="K116" s="39"/>
      <c r="L116" s="42"/>
      <c r="M116" s="196"/>
      <c r="N116" s="197"/>
      <c r="O116" s="67"/>
      <c r="P116" s="67"/>
      <c r="Q116" s="67"/>
      <c r="R116" s="67"/>
      <c r="S116" s="67"/>
      <c r="T116" s="68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19" t="s">
        <v>163</v>
      </c>
      <c r="AU116" s="19" t="s">
        <v>90</v>
      </c>
    </row>
    <row r="117" spans="2:51" s="14" customFormat="1" ht="11.25">
      <c r="B117" s="210"/>
      <c r="C117" s="211"/>
      <c r="D117" s="200" t="s">
        <v>165</v>
      </c>
      <c r="E117" s="212" t="s">
        <v>79</v>
      </c>
      <c r="F117" s="213" t="s">
        <v>202</v>
      </c>
      <c r="G117" s="211"/>
      <c r="H117" s="212" t="s">
        <v>79</v>
      </c>
      <c r="I117" s="214"/>
      <c r="J117" s="211"/>
      <c r="K117" s="211"/>
      <c r="L117" s="215"/>
      <c r="M117" s="216"/>
      <c r="N117" s="217"/>
      <c r="O117" s="217"/>
      <c r="P117" s="217"/>
      <c r="Q117" s="217"/>
      <c r="R117" s="217"/>
      <c r="S117" s="217"/>
      <c r="T117" s="218"/>
      <c r="AT117" s="219" t="s">
        <v>165</v>
      </c>
      <c r="AU117" s="219" t="s">
        <v>90</v>
      </c>
      <c r="AV117" s="14" t="s">
        <v>88</v>
      </c>
      <c r="AW117" s="14" t="s">
        <v>41</v>
      </c>
      <c r="AX117" s="14" t="s">
        <v>81</v>
      </c>
      <c r="AY117" s="219" t="s">
        <v>154</v>
      </c>
    </row>
    <row r="118" spans="2:51" s="13" customFormat="1" ht="11.25">
      <c r="B118" s="198"/>
      <c r="C118" s="199"/>
      <c r="D118" s="200" t="s">
        <v>165</v>
      </c>
      <c r="E118" s="201" t="s">
        <v>79</v>
      </c>
      <c r="F118" s="202" t="s">
        <v>203</v>
      </c>
      <c r="G118" s="199"/>
      <c r="H118" s="203">
        <v>1.25</v>
      </c>
      <c r="I118" s="204"/>
      <c r="J118" s="199"/>
      <c r="K118" s="199"/>
      <c r="L118" s="205"/>
      <c r="M118" s="206"/>
      <c r="N118" s="207"/>
      <c r="O118" s="207"/>
      <c r="P118" s="207"/>
      <c r="Q118" s="207"/>
      <c r="R118" s="207"/>
      <c r="S118" s="207"/>
      <c r="T118" s="208"/>
      <c r="AT118" s="209" t="s">
        <v>165</v>
      </c>
      <c r="AU118" s="209" t="s">
        <v>90</v>
      </c>
      <c r="AV118" s="13" t="s">
        <v>90</v>
      </c>
      <c r="AW118" s="13" t="s">
        <v>41</v>
      </c>
      <c r="AX118" s="13" t="s">
        <v>81</v>
      </c>
      <c r="AY118" s="209" t="s">
        <v>154</v>
      </c>
    </row>
    <row r="119" spans="2:51" s="13" customFormat="1" ht="11.25">
      <c r="B119" s="198"/>
      <c r="C119" s="199"/>
      <c r="D119" s="200" t="s">
        <v>165</v>
      </c>
      <c r="E119" s="201" t="s">
        <v>79</v>
      </c>
      <c r="F119" s="202" t="s">
        <v>204</v>
      </c>
      <c r="G119" s="199"/>
      <c r="H119" s="203">
        <v>1.95</v>
      </c>
      <c r="I119" s="204"/>
      <c r="J119" s="199"/>
      <c r="K119" s="199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165</v>
      </c>
      <c r="AU119" s="209" t="s">
        <v>90</v>
      </c>
      <c r="AV119" s="13" t="s">
        <v>90</v>
      </c>
      <c r="AW119" s="13" t="s">
        <v>41</v>
      </c>
      <c r="AX119" s="13" t="s">
        <v>81</v>
      </c>
      <c r="AY119" s="209" t="s">
        <v>154</v>
      </c>
    </row>
    <row r="120" spans="2:51" s="13" customFormat="1" ht="11.25">
      <c r="B120" s="198"/>
      <c r="C120" s="199"/>
      <c r="D120" s="200" t="s">
        <v>165</v>
      </c>
      <c r="E120" s="201" t="s">
        <v>79</v>
      </c>
      <c r="F120" s="202" t="s">
        <v>205</v>
      </c>
      <c r="G120" s="199"/>
      <c r="H120" s="203">
        <v>-0.28</v>
      </c>
      <c r="I120" s="204"/>
      <c r="J120" s="199"/>
      <c r="K120" s="199"/>
      <c r="L120" s="205"/>
      <c r="M120" s="206"/>
      <c r="N120" s="207"/>
      <c r="O120" s="207"/>
      <c r="P120" s="207"/>
      <c r="Q120" s="207"/>
      <c r="R120" s="207"/>
      <c r="S120" s="207"/>
      <c r="T120" s="208"/>
      <c r="AT120" s="209" t="s">
        <v>165</v>
      </c>
      <c r="AU120" s="209" t="s">
        <v>90</v>
      </c>
      <c r="AV120" s="13" t="s">
        <v>90</v>
      </c>
      <c r="AW120" s="13" t="s">
        <v>41</v>
      </c>
      <c r="AX120" s="13" t="s">
        <v>81</v>
      </c>
      <c r="AY120" s="209" t="s">
        <v>154</v>
      </c>
    </row>
    <row r="121" spans="2:51" s="15" customFormat="1" ht="11.25">
      <c r="B121" s="220"/>
      <c r="C121" s="221"/>
      <c r="D121" s="200" t="s">
        <v>165</v>
      </c>
      <c r="E121" s="222" t="s">
        <v>79</v>
      </c>
      <c r="F121" s="223" t="s">
        <v>206</v>
      </c>
      <c r="G121" s="221"/>
      <c r="H121" s="224">
        <v>2.92</v>
      </c>
      <c r="I121" s="225"/>
      <c r="J121" s="221"/>
      <c r="K121" s="221"/>
      <c r="L121" s="226"/>
      <c r="M121" s="227"/>
      <c r="N121" s="228"/>
      <c r="O121" s="228"/>
      <c r="P121" s="228"/>
      <c r="Q121" s="228"/>
      <c r="R121" s="228"/>
      <c r="S121" s="228"/>
      <c r="T121" s="229"/>
      <c r="AT121" s="230" t="s">
        <v>165</v>
      </c>
      <c r="AU121" s="230" t="s">
        <v>90</v>
      </c>
      <c r="AV121" s="15" t="s">
        <v>161</v>
      </c>
      <c r="AW121" s="15" t="s">
        <v>41</v>
      </c>
      <c r="AX121" s="15" t="s">
        <v>88</v>
      </c>
      <c r="AY121" s="230" t="s">
        <v>154</v>
      </c>
    </row>
    <row r="122" spans="1:65" s="2" customFormat="1" ht="37.9" customHeight="1">
      <c r="A122" s="37"/>
      <c r="B122" s="38"/>
      <c r="C122" s="181" t="s">
        <v>207</v>
      </c>
      <c r="D122" s="181" t="s">
        <v>156</v>
      </c>
      <c r="E122" s="182" t="s">
        <v>208</v>
      </c>
      <c r="F122" s="183" t="s">
        <v>209</v>
      </c>
      <c r="G122" s="184" t="s">
        <v>193</v>
      </c>
      <c r="H122" s="185">
        <v>70.88</v>
      </c>
      <c r="I122" s="186"/>
      <c r="J122" s="185">
        <f>ROUND(I122*H122,2)</f>
        <v>0</v>
      </c>
      <c r="K122" s="183" t="s">
        <v>160</v>
      </c>
      <c r="L122" s="42"/>
      <c r="M122" s="187" t="s">
        <v>79</v>
      </c>
      <c r="N122" s="188" t="s">
        <v>51</v>
      </c>
      <c r="O122" s="67"/>
      <c r="P122" s="189">
        <f>O122*H122</f>
        <v>0</v>
      </c>
      <c r="Q122" s="189">
        <v>4E-05</v>
      </c>
      <c r="R122" s="189">
        <f>Q122*H122</f>
        <v>0.0028352</v>
      </c>
      <c r="S122" s="189">
        <v>0</v>
      </c>
      <c r="T122" s="190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191" t="s">
        <v>161</v>
      </c>
      <c r="AT122" s="191" t="s">
        <v>156</v>
      </c>
      <c r="AU122" s="191" t="s">
        <v>90</v>
      </c>
      <c r="AY122" s="19" t="s">
        <v>154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19" t="s">
        <v>88</v>
      </c>
      <c r="BK122" s="192">
        <f>ROUND(I122*H122,2)</f>
        <v>0</v>
      </c>
      <c r="BL122" s="19" t="s">
        <v>161</v>
      </c>
      <c r="BM122" s="191" t="s">
        <v>210</v>
      </c>
    </row>
    <row r="123" spans="1:47" s="2" customFormat="1" ht="11.25">
      <c r="A123" s="37"/>
      <c r="B123" s="38"/>
      <c r="C123" s="39"/>
      <c r="D123" s="193" t="s">
        <v>163</v>
      </c>
      <c r="E123" s="39"/>
      <c r="F123" s="194" t="s">
        <v>211</v>
      </c>
      <c r="G123" s="39"/>
      <c r="H123" s="39"/>
      <c r="I123" s="195"/>
      <c r="J123" s="39"/>
      <c r="K123" s="39"/>
      <c r="L123" s="42"/>
      <c r="M123" s="196"/>
      <c r="N123" s="197"/>
      <c r="O123" s="67"/>
      <c r="P123" s="67"/>
      <c r="Q123" s="67"/>
      <c r="R123" s="67"/>
      <c r="S123" s="67"/>
      <c r="T123" s="68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9" t="s">
        <v>163</v>
      </c>
      <c r="AU123" s="19" t="s">
        <v>90</v>
      </c>
    </row>
    <row r="124" spans="2:51" s="13" customFormat="1" ht="11.25">
      <c r="B124" s="198"/>
      <c r="C124" s="199"/>
      <c r="D124" s="200" t="s">
        <v>165</v>
      </c>
      <c r="E124" s="201" t="s">
        <v>79</v>
      </c>
      <c r="F124" s="202" t="s">
        <v>212</v>
      </c>
      <c r="G124" s="199"/>
      <c r="H124" s="203">
        <v>70.88</v>
      </c>
      <c r="I124" s="204"/>
      <c r="J124" s="199"/>
      <c r="K124" s="199"/>
      <c r="L124" s="205"/>
      <c r="M124" s="206"/>
      <c r="N124" s="207"/>
      <c r="O124" s="207"/>
      <c r="P124" s="207"/>
      <c r="Q124" s="207"/>
      <c r="R124" s="207"/>
      <c r="S124" s="207"/>
      <c r="T124" s="208"/>
      <c r="AT124" s="209" t="s">
        <v>165</v>
      </c>
      <c r="AU124" s="209" t="s">
        <v>90</v>
      </c>
      <c r="AV124" s="13" t="s">
        <v>90</v>
      </c>
      <c r="AW124" s="13" t="s">
        <v>41</v>
      </c>
      <c r="AX124" s="13" t="s">
        <v>88</v>
      </c>
      <c r="AY124" s="209" t="s">
        <v>154</v>
      </c>
    </row>
    <row r="125" spans="1:65" s="2" customFormat="1" ht="24.2" customHeight="1">
      <c r="A125" s="37"/>
      <c r="B125" s="38"/>
      <c r="C125" s="181" t="s">
        <v>213</v>
      </c>
      <c r="D125" s="181" t="s">
        <v>156</v>
      </c>
      <c r="E125" s="182" t="s">
        <v>214</v>
      </c>
      <c r="F125" s="183" t="s">
        <v>215</v>
      </c>
      <c r="G125" s="184" t="s">
        <v>216</v>
      </c>
      <c r="H125" s="185">
        <v>7.54</v>
      </c>
      <c r="I125" s="186"/>
      <c r="J125" s="185">
        <f>ROUND(I125*H125,2)</f>
        <v>0</v>
      </c>
      <c r="K125" s="183" t="s">
        <v>160</v>
      </c>
      <c r="L125" s="42"/>
      <c r="M125" s="187" t="s">
        <v>79</v>
      </c>
      <c r="N125" s="188" t="s">
        <v>51</v>
      </c>
      <c r="O125" s="67"/>
      <c r="P125" s="189">
        <f>O125*H125</f>
        <v>0</v>
      </c>
      <c r="Q125" s="189">
        <v>0.00085</v>
      </c>
      <c r="R125" s="189">
        <f>Q125*H125</f>
        <v>0.006409</v>
      </c>
      <c r="S125" s="189">
        <v>0</v>
      </c>
      <c r="T125" s="190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91" t="s">
        <v>161</v>
      </c>
      <c r="AT125" s="191" t="s">
        <v>156</v>
      </c>
      <c r="AU125" s="191" t="s">
        <v>90</v>
      </c>
      <c r="AY125" s="19" t="s">
        <v>154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88</v>
      </c>
      <c r="BK125" s="192">
        <f>ROUND(I125*H125,2)</f>
        <v>0</v>
      </c>
      <c r="BL125" s="19" t="s">
        <v>161</v>
      </c>
      <c r="BM125" s="191" t="s">
        <v>217</v>
      </c>
    </row>
    <row r="126" spans="1:47" s="2" customFormat="1" ht="11.25">
      <c r="A126" s="37"/>
      <c r="B126" s="38"/>
      <c r="C126" s="39"/>
      <c r="D126" s="193" t="s">
        <v>163</v>
      </c>
      <c r="E126" s="39"/>
      <c r="F126" s="194" t="s">
        <v>218</v>
      </c>
      <c r="G126" s="39"/>
      <c r="H126" s="39"/>
      <c r="I126" s="195"/>
      <c r="J126" s="39"/>
      <c r="K126" s="39"/>
      <c r="L126" s="42"/>
      <c r="M126" s="196"/>
      <c r="N126" s="197"/>
      <c r="O126" s="67"/>
      <c r="P126" s="67"/>
      <c r="Q126" s="67"/>
      <c r="R126" s="67"/>
      <c r="S126" s="67"/>
      <c r="T126" s="68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9" t="s">
        <v>163</v>
      </c>
      <c r="AU126" s="19" t="s">
        <v>90</v>
      </c>
    </row>
    <row r="127" spans="2:51" s="13" customFormat="1" ht="11.25">
      <c r="B127" s="198"/>
      <c r="C127" s="199"/>
      <c r="D127" s="200" t="s">
        <v>165</v>
      </c>
      <c r="E127" s="201" t="s">
        <v>79</v>
      </c>
      <c r="F127" s="202" t="s">
        <v>219</v>
      </c>
      <c r="G127" s="199"/>
      <c r="H127" s="203">
        <v>7.54</v>
      </c>
      <c r="I127" s="204"/>
      <c r="J127" s="199"/>
      <c r="K127" s="199"/>
      <c r="L127" s="205"/>
      <c r="M127" s="206"/>
      <c r="N127" s="207"/>
      <c r="O127" s="207"/>
      <c r="P127" s="207"/>
      <c r="Q127" s="207"/>
      <c r="R127" s="207"/>
      <c r="S127" s="207"/>
      <c r="T127" s="208"/>
      <c r="AT127" s="209" t="s">
        <v>165</v>
      </c>
      <c r="AU127" s="209" t="s">
        <v>90</v>
      </c>
      <c r="AV127" s="13" t="s">
        <v>90</v>
      </c>
      <c r="AW127" s="13" t="s">
        <v>41</v>
      </c>
      <c r="AX127" s="13" t="s">
        <v>88</v>
      </c>
      <c r="AY127" s="209" t="s">
        <v>154</v>
      </c>
    </row>
    <row r="128" spans="1:65" s="2" customFormat="1" ht="24.2" customHeight="1">
      <c r="A128" s="37"/>
      <c r="B128" s="38"/>
      <c r="C128" s="181" t="s">
        <v>220</v>
      </c>
      <c r="D128" s="181" t="s">
        <v>156</v>
      </c>
      <c r="E128" s="182" t="s">
        <v>221</v>
      </c>
      <c r="F128" s="183" t="s">
        <v>222</v>
      </c>
      <c r="G128" s="184" t="s">
        <v>216</v>
      </c>
      <c r="H128" s="185">
        <v>7.54</v>
      </c>
      <c r="I128" s="186"/>
      <c r="J128" s="185">
        <f>ROUND(I128*H128,2)</f>
        <v>0</v>
      </c>
      <c r="K128" s="183" t="s">
        <v>160</v>
      </c>
      <c r="L128" s="42"/>
      <c r="M128" s="187" t="s">
        <v>79</v>
      </c>
      <c r="N128" s="188" t="s">
        <v>51</v>
      </c>
      <c r="O128" s="67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91" t="s">
        <v>161</v>
      </c>
      <c r="AT128" s="191" t="s">
        <v>156</v>
      </c>
      <c r="AU128" s="191" t="s">
        <v>90</v>
      </c>
      <c r="AY128" s="19" t="s">
        <v>154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88</v>
      </c>
      <c r="BK128" s="192">
        <f>ROUND(I128*H128,2)</f>
        <v>0</v>
      </c>
      <c r="BL128" s="19" t="s">
        <v>161</v>
      </c>
      <c r="BM128" s="191" t="s">
        <v>223</v>
      </c>
    </row>
    <row r="129" spans="1:47" s="2" customFormat="1" ht="11.25">
      <c r="A129" s="37"/>
      <c r="B129" s="38"/>
      <c r="C129" s="39"/>
      <c r="D129" s="193" t="s">
        <v>163</v>
      </c>
      <c r="E129" s="39"/>
      <c r="F129" s="194" t="s">
        <v>224</v>
      </c>
      <c r="G129" s="39"/>
      <c r="H129" s="39"/>
      <c r="I129" s="195"/>
      <c r="J129" s="39"/>
      <c r="K129" s="39"/>
      <c r="L129" s="42"/>
      <c r="M129" s="196"/>
      <c r="N129" s="197"/>
      <c r="O129" s="67"/>
      <c r="P129" s="67"/>
      <c r="Q129" s="67"/>
      <c r="R129" s="67"/>
      <c r="S129" s="67"/>
      <c r="T129" s="68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9" t="s">
        <v>163</v>
      </c>
      <c r="AU129" s="19" t="s">
        <v>90</v>
      </c>
    </row>
    <row r="130" spans="1:65" s="2" customFormat="1" ht="21.75" customHeight="1">
      <c r="A130" s="37"/>
      <c r="B130" s="38"/>
      <c r="C130" s="181" t="s">
        <v>225</v>
      </c>
      <c r="D130" s="181" t="s">
        <v>156</v>
      </c>
      <c r="E130" s="182" t="s">
        <v>226</v>
      </c>
      <c r="F130" s="183" t="s">
        <v>227</v>
      </c>
      <c r="G130" s="184" t="s">
        <v>216</v>
      </c>
      <c r="H130" s="185">
        <v>18.09</v>
      </c>
      <c r="I130" s="186"/>
      <c r="J130" s="185">
        <f>ROUND(I130*H130,2)</f>
        <v>0</v>
      </c>
      <c r="K130" s="183" t="s">
        <v>160</v>
      </c>
      <c r="L130" s="42"/>
      <c r="M130" s="187" t="s">
        <v>79</v>
      </c>
      <c r="N130" s="188" t="s">
        <v>51</v>
      </c>
      <c r="O130" s="67"/>
      <c r="P130" s="189">
        <f>O130*H130</f>
        <v>0</v>
      </c>
      <c r="Q130" s="189">
        <v>0.01169</v>
      </c>
      <c r="R130" s="189">
        <f>Q130*H130</f>
        <v>0.21147210000000002</v>
      </c>
      <c r="S130" s="189">
        <v>0</v>
      </c>
      <c r="T130" s="190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91" t="s">
        <v>161</v>
      </c>
      <c r="AT130" s="191" t="s">
        <v>156</v>
      </c>
      <c r="AU130" s="191" t="s">
        <v>90</v>
      </c>
      <c r="AY130" s="19" t="s">
        <v>154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88</v>
      </c>
      <c r="BK130" s="192">
        <f>ROUND(I130*H130,2)</f>
        <v>0</v>
      </c>
      <c r="BL130" s="19" t="s">
        <v>161</v>
      </c>
      <c r="BM130" s="191" t="s">
        <v>228</v>
      </c>
    </row>
    <row r="131" spans="1:47" s="2" customFormat="1" ht="11.25">
      <c r="A131" s="37"/>
      <c r="B131" s="38"/>
      <c r="C131" s="39"/>
      <c r="D131" s="193" t="s">
        <v>163</v>
      </c>
      <c r="E131" s="39"/>
      <c r="F131" s="194" t="s">
        <v>229</v>
      </c>
      <c r="G131" s="39"/>
      <c r="H131" s="39"/>
      <c r="I131" s="195"/>
      <c r="J131" s="39"/>
      <c r="K131" s="39"/>
      <c r="L131" s="42"/>
      <c r="M131" s="196"/>
      <c r="N131" s="197"/>
      <c r="O131" s="67"/>
      <c r="P131" s="67"/>
      <c r="Q131" s="67"/>
      <c r="R131" s="67"/>
      <c r="S131" s="67"/>
      <c r="T131" s="68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9" t="s">
        <v>163</v>
      </c>
      <c r="AU131" s="19" t="s">
        <v>90</v>
      </c>
    </row>
    <row r="132" spans="2:51" s="13" customFormat="1" ht="11.25">
      <c r="B132" s="198"/>
      <c r="C132" s="199"/>
      <c r="D132" s="200" t="s">
        <v>165</v>
      </c>
      <c r="E132" s="201" t="s">
        <v>79</v>
      </c>
      <c r="F132" s="202" t="s">
        <v>230</v>
      </c>
      <c r="G132" s="199"/>
      <c r="H132" s="203">
        <v>18.09</v>
      </c>
      <c r="I132" s="204"/>
      <c r="J132" s="199"/>
      <c r="K132" s="199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165</v>
      </c>
      <c r="AU132" s="209" t="s">
        <v>90</v>
      </c>
      <c r="AV132" s="13" t="s">
        <v>90</v>
      </c>
      <c r="AW132" s="13" t="s">
        <v>41</v>
      </c>
      <c r="AX132" s="13" t="s">
        <v>88</v>
      </c>
      <c r="AY132" s="209" t="s">
        <v>154</v>
      </c>
    </row>
    <row r="133" spans="1:65" s="2" customFormat="1" ht="24.2" customHeight="1">
      <c r="A133" s="37"/>
      <c r="B133" s="38"/>
      <c r="C133" s="181" t="s">
        <v>231</v>
      </c>
      <c r="D133" s="181" t="s">
        <v>156</v>
      </c>
      <c r="E133" s="182" t="s">
        <v>232</v>
      </c>
      <c r="F133" s="183" t="s">
        <v>233</v>
      </c>
      <c r="G133" s="184" t="s">
        <v>216</v>
      </c>
      <c r="H133" s="185">
        <v>79.06</v>
      </c>
      <c r="I133" s="186"/>
      <c r="J133" s="185">
        <f>ROUND(I133*H133,2)</f>
        <v>0</v>
      </c>
      <c r="K133" s="183" t="s">
        <v>160</v>
      </c>
      <c r="L133" s="42"/>
      <c r="M133" s="187" t="s">
        <v>79</v>
      </c>
      <c r="N133" s="188" t="s">
        <v>51</v>
      </c>
      <c r="O133" s="67"/>
      <c r="P133" s="189">
        <f>O133*H133</f>
        <v>0</v>
      </c>
      <c r="Q133" s="189">
        <v>0.06679</v>
      </c>
      <c r="R133" s="189">
        <f>Q133*H133</f>
        <v>5.2804174</v>
      </c>
      <c r="S133" s="189">
        <v>0</v>
      </c>
      <c r="T133" s="190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91" t="s">
        <v>161</v>
      </c>
      <c r="AT133" s="191" t="s">
        <v>156</v>
      </c>
      <c r="AU133" s="191" t="s">
        <v>90</v>
      </c>
      <c r="AY133" s="19" t="s">
        <v>154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88</v>
      </c>
      <c r="BK133" s="192">
        <f>ROUND(I133*H133,2)</f>
        <v>0</v>
      </c>
      <c r="BL133" s="19" t="s">
        <v>161</v>
      </c>
      <c r="BM133" s="191" t="s">
        <v>234</v>
      </c>
    </row>
    <row r="134" spans="1:47" s="2" customFormat="1" ht="11.25">
      <c r="A134" s="37"/>
      <c r="B134" s="38"/>
      <c r="C134" s="39"/>
      <c r="D134" s="193" t="s">
        <v>163</v>
      </c>
      <c r="E134" s="39"/>
      <c r="F134" s="194" t="s">
        <v>235</v>
      </c>
      <c r="G134" s="39"/>
      <c r="H134" s="39"/>
      <c r="I134" s="195"/>
      <c r="J134" s="39"/>
      <c r="K134" s="39"/>
      <c r="L134" s="42"/>
      <c r="M134" s="196"/>
      <c r="N134" s="197"/>
      <c r="O134" s="67"/>
      <c r="P134" s="67"/>
      <c r="Q134" s="67"/>
      <c r="R134" s="67"/>
      <c r="S134" s="67"/>
      <c r="T134" s="68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9" t="s">
        <v>163</v>
      </c>
      <c r="AU134" s="19" t="s">
        <v>90</v>
      </c>
    </row>
    <row r="135" spans="2:51" s="13" customFormat="1" ht="11.25">
      <c r="B135" s="198"/>
      <c r="C135" s="199"/>
      <c r="D135" s="200" t="s">
        <v>165</v>
      </c>
      <c r="E135" s="201" t="s">
        <v>79</v>
      </c>
      <c r="F135" s="202" t="s">
        <v>236</v>
      </c>
      <c r="G135" s="199"/>
      <c r="H135" s="203">
        <v>79.06</v>
      </c>
      <c r="I135" s="204"/>
      <c r="J135" s="199"/>
      <c r="K135" s="199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165</v>
      </c>
      <c r="AU135" s="209" t="s">
        <v>90</v>
      </c>
      <c r="AV135" s="13" t="s">
        <v>90</v>
      </c>
      <c r="AW135" s="13" t="s">
        <v>41</v>
      </c>
      <c r="AX135" s="13" t="s">
        <v>88</v>
      </c>
      <c r="AY135" s="209" t="s">
        <v>154</v>
      </c>
    </row>
    <row r="136" spans="1:65" s="2" customFormat="1" ht="16.5" customHeight="1">
      <c r="A136" s="37"/>
      <c r="B136" s="38"/>
      <c r="C136" s="181" t="s">
        <v>237</v>
      </c>
      <c r="D136" s="181" t="s">
        <v>156</v>
      </c>
      <c r="E136" s="182" t="s">
        <v>238</v>
      </c>
      <c r="F136" s="183" t="s">
        <v>239</v>
      </c>
      <c r="G136" s="184" t="s">
        <v>216</v>
      </c>
      <c r="H136" s="185">
        <v>18.09</v>
      </c>
      <c r="I136" s="186"/>
      <c r="J136" s="185">
        <f>ROUND(I136*H136,2)</f>
        <v>0</v>
      </c>
      <c r="K136" s="183" t="s">
        <v>160</v>
      </c>
      <c r="L136" s="42"/>
      <c r="M136" s="187" t="s">
        <v>79</v>
      </c>
      <c r="N136" s="188" t="s">
        <v>51</v>
      </c>
      <c r="O136" s="67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91" t="s">
        <v>161</v>
      </c>
      <c r="AT136" s="191" t="s">
        <v>156</v>
      </c>
      <c r="AU136" s="191" t="s">
        <v>90</v>
      </c>
      <c r="AY136" s="19" t="s">
        <v>154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88</v>
      </c>
      <c r="BK136" s="192">
        <f>ROUND(I136*H136,2)</f>
        <v>0</v>
      </c>
      <c r="BL136" s="19" t="s">
        <v>161</v>
      </c>
      <c r="BM136" s="191" t="s">
        <v>240</v>
      </c>
    </row>
    <row r="137" spans="1:47" s="2" customFormat="1" ht="11.25">
      <c r="A137" s="37"/>
      <c r="B137" s="38"/>
      <c r="C137" s="39"/>
      <c r="D137" s="193" t="s">
        <v>163</v>
      </c>
      <c r="E137" s="39"/>
      <c r="F137" s="194" t="s">
        <v>241</v>
      </c>
      <c r="G137" s="39"/>
      <c r="H137" s="39"/>
      <c r="I137" s="195"/>
      <c r="J137" s="39"/>
      <c r="K137" s="39"/>
      <c r="L137" s="42"/>
      <c r="M137" s="196"/>
      <c r="N137" s="197"/>
      <c r="O137" s="67"/>
      <c r="P137" s="67"/>
      <c r="Q137" s="67"/>
      <c r="R137" s="67"/>
      <c r="S137" s="67"/>
      <c r="T137" s="68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9" t="s">
        <v>163</v>
      </c>
      <c r="AU137" s="19" t="s">
        <v>90</v>
      </c>
    </row>
    <row r="138" spans="1:65" s="2" customFormat="1" ht="37.9" customHeight="1">
      <c r="A138" s="37"/>
      <c r="B138" s="38"/>
      <c r="C138" s="181" t="s">
        <v>242</v>
      </c>
      <c r="D138" s="181" t="s">
        <v>156</v>
      </c>
      <c r="E138" s="182" t="s">
        <v>243</v>
      </c>
      <c r="F138" s="183" t="s">
        <v>244</v>
      </c>
      <c r="G138" s="184" t="s">
        <v>245</v>
      </c>
      <c r="H138" s="185">
        <v>2568.87</v>
      </c>
      <c r="I138" s="186"/>
      <c r="J138" s="185">
        <f>ROUND(I138*H138,2)</f>
        <v>0</v>
      </c>
      <c r="K138" s="183" t="s">
        <v>160</v>
      </c>
      <c r="L138" s="42"/>
      <c r="M138" s="187" t="s">
        <v>79</v>
      </c>
      <c r="N138" s="188" t="s">
        <v>51</v>
      </c>
      <c r="O138" s="67"/>
      <c r="P138" s="189">
        <f>O138*H138</f>
        <v>0</v>
      </c>
      <c r="Q138" s="189">
        <v>0.00118</v>
      </c>
      <c r="R138" s="189">
        <f>Q138*H138</f>
        <v>3.0312666</v>
      </c>
      <c r="S138" s="189">
        <v>0</v>
      </c>
      <c r="T138" s="190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91" t="s">
        <v>161</v>
      </c>
      <c r="AT138" s="191" t="s">
        <v>156</v>
      </c>
      <c r="AU138" s="191" t="s">
        <v>90</v>
      </c>
      <c r="AY138" s="19" t="s">
        <v>154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88</v>
      </c>
      <c r="BK138" s="192">
        <f>ROUND(I138*H138,2)</f>
        <v>0</v>
      </c>
      <c r="BL138" s="19" t="s">
        <v>161</v>
      </c>
      <c r="BM138" s="191" t="s">
        <v>246</v>
      </c>
    </row>
    <row r="139" spans="1:47" s="2" customFormat="1" ht="11.25">
      <c r="A139" s="37"/>
      <c r="B139" s="38"/>
      <c r="C139" s="39"/>
      <c r="D139" s="193" t="s">
        <v>163</v>
      </c>
      <c r="E139" s="39"/>
      <c r="F139" s="194" t="s">
        <v>247</v>
      </c>
      <c r="G139" s="39"/>
      <c r="H139" s="39"/>
      <c r="I139" s="195"/>
      <c r="J139" s="39"/>
      <c r="K139" s="39"/>
      <c r="L139" s="42"/>
      <c r="M139" s="196"/>
      <c r="N139" s="197"/>
      <c r="O139" s="67"/>
      <c r="P139" s="67"/>
      <c r="Q139" s="67"/>
      <c r="R139" s="67"/>
      <c r="S139" s="67"/>
      <c r="T139" s="68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9" t="s">
        <v>163</v>
      </c>
      <c r="AU139" s="19" t="s">
        <v>90</v>
      </c>
    </row>
    <row r="140" spans="2:51" s="14" customFormat="1" ht="11.25">
      <c r="B140" s="210"/>
      <c r="C140" s="211"/>
      <c r="D140" s="200" t="s">
        <v>165</v>
      </c>
      <c r="E140" s="212" t="s">
        <v>79</v>
      </c>
      <c r="F140" s="213" t="s">
        <v>248</v>
      </c>
      <c r="G140" s="211"/>
      <c r="H140" s="212" t="s">
        <v>79</v>
      </c>
      <c r="I140" s="214"/>
      <c r="J140" s="211"/>
      <c r="K140" s="211"/>
      <c r="L140" s="215"/>
      <c r="M140" s="216"/>
      <c r="N140" s="217"/>
      <c r="O140" s="217"/>
      <c r="P140" s="217"/>
      <c r="Q140" s="217"/>
      <c r="R140" s="217"/>
      <c r="S140" s="217"/>
      <c r="T140" s="218"/>
      <c r="AT140" s="219" t="s">
        <v>165</v>
      </c>
      <c r="AU140" s="219" t="s">
        <v>90</v>
      </c>
      <c r="AV140" s="14" t="s">
        <v>88</v>
      </c>
      <c r="AW140" s="14" t="s">
        <v>41</v>
      </c>
      <c r="AX140" s="14" t="s">
        <v>81</v>
      </c>
      <c r="AY140" s="219" t="s">
        <v>154</v>
      </c>
    </row>
    <row r="141" spans="2:51" s="14" customFormat="1" ht="11.25">
      <c r="B141" s="210"/>
      <c r="C141" s="211"/>
      <c r="D141" s="200" t="s">
        <v>165</v>
      </c>
      <c r="E141" s="212" t="s">
        <v>79</v>
      </c>
      <c r="F141" s="213" t="s">
        <v>249</v>
      </c>
      <c r="G141" s="211"/>
      <c r="H141" s="212" t="s">
        <v>79</v>
      </c>
      <c r="I141" s="214"/>
      <c r="J141" s="211"/>
      <c r="K141" s="211"/>
      <c r="L141" s="215"/>
      <c r="M141" s="216"/>
      <c r="N141" s="217"/>
      <c r="O141" s="217"/>
      <c r="P141" s="217"/>
      <c r="Q141" s="217"/>
      <c r="R141" s="217"/>
      <c r="S141" s="217"/>
      <c r="T141" s="218"/>
      <c r="AT141" s="219" t="s">
        <v>165</v>
      </c>
      <c r="AU141" s="219" t="s">
        <v>90</v>
      </c>
      <c r="AV141" s="14" t="s">
        <v>88</v>
      </c>
      <c r="AW141" s="14" t="s">
        <v>41</v>
      </c>
      <c r="AX141" s="14" t="s">
        <v>81</v>
      </c>
      <c r="AY141" s="219" t="s">
        <v>154</v>
      </c>
    </row>
    <row r="142" spans="2:51" s="13" customFormat="1" ht="11.25">
      <c r="B142" s="198"/>
      <c r="C142" s="199"/>
      <c r="D142" s="200" t="s">
        <v>165</v>
      </c>
      <c r="E142" s="201" t="s">
        <v>79</v>
      </c>
      <c r="F142" s="202" t="s">
        <v>250</v>
      </c>
      <c r="G142" s="199"/>
      <c r="H142" s="203">
        <v>2026.05</v>
      </c>
      <c r="I142" s="204"/>
      <c r="J142" s="199"/>
      <c r="K142" s="199"/>
      <c r="L142" s="205"/>
      <c r="M142" s="206"/>
      <c r="N142" s="207"/>
      <c r="O142" s="207"/>
      <c r="P142" s="207"/>
      <c r="Q142" s="207"/>
      <c r="R142" s="207"/>
      <c r="S142" s="207"/>
      <c r="T142" s="208"/>
      <c r="AT142" s="209" t="s">
        <v>165</v>
      </c>
      <c r="AU142" s="209" t="s">
        <v>90</v>
      </c>
      <c r="AV142" s="13" t="s">
        <v>90</v>
      </c>
      <c r="AW142" s="13" t="s">
        <v>41</v>
      </c>
      <c r="AX142" s="13" t="s">
        <v>81</v>
      </c>
      <c r="AY142" s="209" t="s">
        <v>154</v>
      </c>
    </row>
    <row r="143" spans="2:51" s="13" customFormat="1" ht="11.25">
      <c r="B143" s="198"/>
      <c r="C143" s="199"/>
      <c r="D143" s="200" t="s">
        <v>165</v>
      </c>
      <c r="E143" s="201" t="s">
        <v>79</v>
      </c>
      <c r="F143" s="202" t="s">
        <v>251</v>
      </c>
      <c r="G143" s="199"/>
      <c r="H143" s="203">
        <v>542.82</v>
      </c>
      <c r="I143" s="204"/>
      <c r="J143" s="199"/>
      <c r="K143" s="199"/>
      <c r="L143" s="205"/>
      <c r="M143" s="206"/>
      <c r="N143" s="207"/>
      <c r="O143" s="207"/>
      <c r="P143" s="207"/>
      <c r="Q143" s="207"/>
      <c r="R143" s="207"/>
      <c r="S143" s="207"/>
      <c r="T143" s="208"/>
      <c r="AT143" s="209" t="s">
        <v>165</v>
      </c>
      <c r="AU143" s="209" t="s">
        <v>90</v>
      </c>
      <c r="AV143" s="13" t="s">
        <v>90</v>
      </c>
      <c r="AW143" s="13" t="s">
        <v>41</v>
      </c>
      <c r="AX143" s="13" t="s">
        <v>81</v>
      </c>
      <c r="AY143" s="209" t="s">
        <v>154</v>
      </c>
    </row>
    <row r="144" spans="2:51" s="15" customFormat="1" ht="11.25">
      <c r="B144" s="220"/>
      <c r="C144" s="221"/>
      <c r="D144" s="200" t="s">
        <v>165</v>
      </c>
      <c r="E144" s="222" t="s">
        <v>79</v>
      </c>
      <c r="F144" s="223" t="s">
        <v>206</v>
      </c>
      <c r="G144" s="221"/>
      <c r="H144" s="224">
        <v>2568.87</v>
      </c>
      <c r="I144" s="225"/>
      <c r="J144" s="221"/>
      <c r="K144" s="221"/>
      <c r="L144" s="226"/>
      <c r="M144" s="227"/>
      <c r="N144" s="228"/>
      <c r="O144" s="228"/>
      <c r="P144" s="228"/>
      <c r="Q144" s="228"/>
      <c r="R144" s="228"/>
      <c r="S144" s="228"/>
      <c r="T144" s="229"/>
      <c r="AT144" s="230" t="s">
        <v>165</v>
      </c>
      <c r="AU144" s="230" t="s">
        <v>90</v>
      </c>
      <c r="AV144" s="15" t="s">
        <v>161</v>
      </c>
      <c r="AW144" s="15" t="s">
        <v>41</v>
      </c>
      <c r="AX144" s="15" t="s">
        <v>88</v>
      </c>
      <c r="AY144" s="230" t="s">
        <v>154</v>
      </c>
    </row>
    <row r="145" spans="1:65" s="2" customFormat="1" ht="37.9" customHeight="1">
      <c r="A145" s="37"/>
      <c r="B145" s="38"/>
      <c r="C145" s="181" t="s">
        <v>8</v>
      </c>
      <c r="D145" s="181" t="s">
        <v>156</v>
      </c>
      <c r="E145" s="182" t="s">
        <v>252</v>
      </c>
      <c r="F145" s="183" t="s">
        <v>253</v>
      </c>
      <c r="G145" s="184" t="s">
        <v>245</v>
      </c>
      <c r="H145" s="185">
        <v>810.42</v>
      </c>
      <c r="I145" s="186"/>
      <c r="J145" s="185">
        <f>ROUND(I145*H145,2)</f>
        <v>0</v>
      </c>
      <c r="K145" s="183" t="s">
        <v>160</v>
      </c>
      <c r="L145" s="42"/>
      <c r="M145" s="187" t="s">
        <v>79</v>
      </c>
      <c r="N145" s="188" t="s">
        <v>51</v>
      </c>
      <c r="O145" s="67"/>
      <c r="P145" s="189">
        <f>O145*H145</f>
        <v>0</v>
      </c>
      <c r="Q145" s="189">
        <v>0.00045</v>
      </c>
      <c r="R145" s="189">
        <f>Q145*H145</f>
        <v>0.364689</v>
      </c>
      <c r="S145" s="189">
        <v>0</v>
      </c>
      <c r="T145" s="190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91" t="s">
        <v>161</v>
      </c>
      <c r="AT145" s="191" t="s">
        <v>156</v>
      </c>
      <c r="AU145" s="191" t="s">
        <v>90</v>
      </c>
      <c r="AY145" s="19" t="s">
        <v>154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9" t="s">
        <v>88</v>
      </c>
      <c r="BK145" s="192">
        <f>ROUND(I145*H145,2)</f>
        <v>0</v>
      </c>
      <c r="BL145" s="19" t="s">
        <v>161</v>
      </c>
      <c r="BM145" s="191" t="s">
        <v>254</v>
      </c>
    </row>
    <row r="146" spans="1:47" s="2" customFormat="1" ht="11.25">
      <c r="A146" s="37"/>
      <c r="B146" s="38"/>
      <c r="C146" s="39"/>
      <c r="D146" s="193" t="s">
        <v>163</v>
      </c>
      <c r="E146" s="39"/>
      <c r="F146" s="194" t="s">
        <v>255</v>
      </c>
      <c r="G146" s="39"/>
      <c r="H146" s="39"/>
      <c r="I146" s="195"/>
      <c r="J146" s="39"/>
      <c r="K146" s="39"/>
      <c r="L146" s="42"/>
      <c r="M146" s="196"/>
      <c r="N146" s="197"/>
      <c r="O146" s="67"/>
      <c r="P146" s="67"/>
      <c r="Q146" s="67"/>
      <c r="R146" s="67"/>
      <c r="S146" s="67"/>
      <c r="T146" s="68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9" t="s">
        <v>163</v>
      </c>
      <c r="AU146" s="19" t="s">
        <v>90</v>
      </c>
    </row>
    <row r="147" spans="2:51" s="14" customFormat="1" ht="11.25">
      <c r="B147" s="210"/>
      <c r="C147" s="211"/>
      <c r="D147" s="200" t="s">
        <v>165</v>
      </c>
      <c r="E147" s="212" t="s">
        <v>79</v>
      </c>
      <c r="F147" s="213" t="s">
        <v>248</v>
      </c>
      <c r="G147" s="211"/>
      <c r="H147" s="212" t="s">
        <v>79</v>
      </c>
      <c r="I147" s="214"/>
      <c r="J147" s="211"/>
      <c r="K147" s="211"/>
      <c r="L147" s="215"/>
      <c r="M147" s="216"/>
      <c r="N147" s="217"/>
      <c r="O147" s="217"/>
      <c r="P147" s="217"/>
      <c r="Q147" s="217"/>
      <c r="R147" s="217"/>
      <c r="S147" s="217"/>
      <c r="T147" s="218"/>
      <c r="AT147" s="219" t="s">
        <v>165</v>
      </c>
      <c r="AU147" s="219" t="s">
        <v>90</v>
      </c>
      <c r="AV147" s="14" t="s">
        <v>88</v>
      </c>
      <c r="AW147" s="14" t="s">
        <v>41</v>
      </c>
      <c r="AX147" s="14" t="s">
        <v>81</v>
      </c>
      <c r="AY147" s="219" t="s">
        <v>154</v>
      </c>
    </row>
    <row r="148" spans="2:51" s="13" customFormat="1" ht="11.25">
      <c r="B148" s="198"/>
      <c r="C148" s="199"/>
      <c r="D148" s="200" t="s">
        <v>165</v>
      </c>
      <c r="E148" s="201" t="s">
        <v>79</v>
      </c>
      <c r="F148" s="202" t="s">
        <v>256</v>
      </c>
      <c r="G148" s="199"/>
      <c r="H148" s="203">
        <v>810.42</v>
      </c>
      <c r="I148" s="204"/>
      <c r="J148" s="199"/>
      <c r="K148" s="199"/>
      <c r="L148" s="205"/>
      <c r="M148" s="206"/>
      <c r="N148" s="207"/>
      <c r="O148" s="207"/>
      <c r="P148" s="207"/>
      <c r="Q148" s="207"/>
      <c r="R148" s="207"/>
      <c r="S148" s="207"/>
      <c r="T148" s="208"/>
      <c r="AT148" s="209" t="s">
        <v>165</v>
      </c>
      <c r="AU148" s="209" t="s">
        <v>90</v>
      </c>
      <c r="AV148" s="13" t="s">
        <v>90</v>
      </c>
      <c r="AW148" s="13" t="s">
        <v>41</v>
      </c>
      <c r="AX148" s="13" t="s">
        <v>88</v>
      </c>
      <c r="AY148" s="209" t="s">
        <v>154</v>
      </c>
    </row>
    <row r="149" spans="1:65" s="2" customFormat="1" ht="33" customHeight="1">
      <c r="A149" s="37"/>
      <c r="B149" s="38"/>
      <c r="C149" s="181" t="s">
        <v>257</v>
      </c>
      <c r="D149" s="181" t="s">
        <v>156</v>
      </c>
      <c r="E149" s="182" t="s">
        <v>258</v>
      </c>
      <c r="F149" s="183" t="s">
        <v>259</v>
      </c>
      <c r="G149" s="184" t="s">
        <v>245</v>
      </c>
      <c r="H149" s="185">
        <v>810.42</v>
      </c>
      <c r="I149" s="186"/>
      <c r="J149" s="185">
        <f>ROUND(I149*H149,2)</f>
        <v>0</v>
      </c>
      <c r="K149" s="183" t="s">
        <v>160</v>
      </c>
      <c r="L149" s="42"/>
      <c r="M149" s="187" t="s">
        <v>79</v>
      </c>
      <c r="N149" s="188" t="s">
        <v>51</v>
      </c>
      <c r="O149" s="67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91" t="s">
        <v>161</v>
      </c>
      <c r="AT149" s="191" t="s">
        <v>156</v>
      </c>
      <c r="AU149" s="191" t="s">
        <v>90</v>
      </c>
      <c r="AY149" s="19" t="s">
        <v>154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88</v>
      </c>
      <c r="BK149" s="192">
        <f>ROUND(I149*H149,2)</f>
        <v>0</v>
      </c>
      <c r="BL149" s="19" t="s">
        <v>161</v>
      </c>
      <c r="BM149" s="191" t="s">
        <v>260</v>
      </c>
    </row>
    <row r="150" spans="1:47" s="2" customFormat="1" ht="11.25">
      <c r="A150" s="37"/>
      <c r="B150" s="38"/>
      <c r="C150" s="39"/>
      <c r="D150" s="193" t="s">
        <v>163</v>
      </c>
      <c r="E150" s="39"/>
      <c r="F150" s="194" t="s">
        <v>261</v>
      </c>
      <c r="G150" s="39"/>
      <c r="H150" s="39"/>
      <c r="I150" s="195"/>
      <c r="J150" s="39"/>
      <c r="K150" s="39"/>
      <c r="L150" s="42"/>
      <c r="M150" s="196"/>
      <c r="N150" s="197"/>
      <c r="O150" s="67"/>
      <c r="P150" s="67"/>
      <c r="Q150" s="67"/>
      <c r="R150" s="67"/>
      <c r="S150" s="67"/>
      <c r="T150" s="68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9" t="s">
        <v>163</v>
      </c>
      <c r="AU150" s="19" t="s">
        <v>90</v>
      </c>
    </row>
    <row r="151" spans="1:65" s="2" customFormat="1" ht="24.2" customHeight="1">
      <c r="A151" s="37"/>
      <c r="B151" s="38"/>
      <c r="C151" s="181" t="s">
        <v>262</v>
      </c>
      <c r="D151" s="181" t="s">
        <v>156</v>
      </c>
      <c r="E151" s="182" t="s">
        <v>263</v>
      </c>
      <c r="F151" s="183" t="s">
        <v>264</v>
      </c>
      <c r="G151" s="184" t="s">
        <v>245</v>
      </c>
      <c r="H151" s="185">
        <v>640.15</v>
      </c>
      <c r="I151" s="186"/>
      <c r="J151" s="185">
        <f>ROUND(I151*H151,2)</f>
        <v>0</v>
      </c>
      <c r="K151" s="183" t="s">
        <v>160</v>
      </c>
      <c r="L151" s="42"/>
      <c r="M151" s="187" t="s">
        <v>79</v>
      </c>
      <c r="N151" s="188" t="s">
        <v>51</v>
      </c>
      <c r="O151" s="67"/>
      <c r="P151" s="189">
        <f>O151*H151</f>
        <v>0</v>
      </c>
      <c r="Q151" s="189">
        <v>0.00026</v>
      </c>
      <c r="R151" s="189">
        <f>Q151*H151</f>
        <v>0.16643899999999998</v>
      </c>
      <c r="S151" s="189">
        <v>0</v>
      </c>
      <c r="T151" s="190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91" t="s">
        <v>161</v>
      </c>
      <c r="AT151" s="191" t="s">
        <v>156</v>
      </c>
      <c r="AU151" s="191" t="s">
        <v>90</v>
      </c>
      <c r="AY151" s="19" t="s">
        <v>154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9" t="s">
        <v>88</v>
      </c>
      <c r="BK151" s="192">
        <f>ROUND(I151*H151,2)</f>
        <v>0</v>
      </c>
      <c r="BL151" s="19" t="s">
        <v>161</v>
      </c>
      <c r="BM151" s="191" t="s">
        <v>265</v>
      </c>
    </row>
    <row r="152" spans="1:47" s="2" customFormat="1" ht="11.25">
      <c r="A152" s="37"/>
      <c r="B152" s="38"/>
      <c r="C152" s="39"/>
      <c r="D152" s="193" t="s">
        <v>163</v>
      </c>
      <c r="E152" s="39"/>
      <c r="F152" s="194" t="s">
        <v>266</v>
      </c>
      <c r="G152" s="39"/>
      <c r="H152" s="39"/>
      <c r="I152" s="195"/>
      <c r="J152" s="39"/>
      <c r="K152" s="39"/>
      <c r="L152" s="42"/>
      <c r="M152" s="196"/>
      <c r="N152" s="197"/>
      <c r="O152" s="67"/>
      <c r="P152" s="67"/>
      <c r="Q152" s="67"/>
      <c r="R152" s="67"/>
      <c r="S152" s="67"/>
      <c r="T152" s="68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9" t="s">
        <v>163</v>
      </c>
      <c r="AU152" s="19" t="s">
        <v>90</v>
      </c>
    </row>
    <row r="153" spans="2:51" s="14" customFormat="1" ht="11.25">
      <c r="B153" s="210"/>
      <c r="C153" s="211"/>
      <c r="D153" s="200" t="s">
        <v>165</v>
      </c>
      <c r="E153" s="212" t="s">
        <v>79</v>
      </c>
      <c r="F153" s="213" t="s">
        <v>267</v>
      </c>
      <c r="G153" s="211"/>
      <c r="H153" s="212" t="s">
        <v>79</v>
      </c>
      <c r="I153" s="214"/>
      <c r="J153" s="211"/>
      <c r="K153" s="211"/>
      <c r="L153" s="215"/>
      <c r="M153" s="216"/>
      <c r="N153" s="217"/>
      <c r="O153" s="217"/>
      <c r="P153" s="217"/>
      <c r="Q153" s="217"/>
      <c r="R153" s="217"/>
      <c r="S153" s="217"/>
      <c r="T153" s="218"/>
      <c r="AT153" s="219" t="s">
        <v>165</v>
      </c>
      <c r="AU153" s="219" t="s">
        <v>90</v>
      </c>
      <c r="AV153" s="14" t="s">
        <v>88</v>
      </c>
      <c r="AW153" s="14" t="s">
        <v>41</v>
      </c>
      <c r="AX153" s="14" t="s">
        <v>81</v>
      </c>
      <c r="AY153" s="219" t="s">
        <v>154</v>
      </c>
    </row>
    <row r="154" spans="2:51" s="13" customFormat="1" ht="11.25">
      <c r="B154" s="198"/>
      <c r="C154" s="199"/>
      <c r="D154" s="200" t="s">
        <v>165</v>
      </c>
      <c r="E154" s="201" t="s">
        <v>79</v>
      </c>
      <c r="F154" s="202" t="s">
        <v>268</v>
      </c>
      <c r="G154" s="199"/>
      <c r="H154" s="203">
        <v>411.34</v>
      </c>
      <c r="I154" s="204"/>
      <c r="J154" s="199"/>
      <c r="K154" s="199"/>
      <c r="L154" s="205"/>
      <c r="M154" s="206"/>
      <c r="N154" s="207"/>
      <c r="O154" s="207"/>
      <c r="P154" s="207"/>
      <c r="Q154" s="207"/>
      <c r="R154" s="207"/>
      <c r="S154" s="207"/>
      <c r="T154" s="208"/>
      <c r="AT154" s="209" t="s">
        <v>165</v>
      </c>
      <c r="AU154" s="209" t="s">
        <v>90</v>
      </c>
      <c r="AV154" s="13" t="s">
        <v>90</v>
      </c>
      <c r="AW154" s="13" t="s">
        <v>41</v>
      </c>
      <c r="AX154" s="13" t="s">
        <v>81</v>
      </c>
      <c r="AY154" s="209" t="s">
        <v>154</v>
      </c>
    </row>
    <row r="155" spans="2:51" s="13" customFormat="1" ht="11.25">
      <c r="B155" s="198"/>
      <c r="C155" s="199"/>
      <c r="D155" s="200" t="s">
        <v>165</v>
      </c>
      <c r="E155" s="201" t="s">
        <v>79</v>
      </c>
      <c r="F155" s="202" t="s">
        <v>269</v>
      </c>
      <c r="G155" s="199"/>
      <c r="H155" s="203">
        <v>128.64</v>
      </c>
      <c r="I155" s="204"/>
      <c r="J155" s="199"/>
      <c r="K155" s="199"/>
      <c r="L155" s="205"/>
      <c r="M155" s="206"/>
      <c r="N155" s="207"/>
      <c r="O155" s="207"/>
      <c r="P155" s="207"/>
      <c r="Q155" s="207"/>
      <c r="R155" s="207"/>
      <c r="S155" s="207"/>
      <c r="T155" s="208"/>
      <c r="AT155" s="209" t="s">
        <v>165</v>
      </c>
      <c r="AU155" s="209" t="s">
        <v>90</v>
      </c>
      <c r="AV155" s="13" t="s">
        <v>90</v>
      </c>
      <c r="AW155" s="13" t="s">
        <v>41</v>
      </c>
      <c r="AX155" s="13" t="s">
        <v>81</v>
      </c>
      <c r="AY155" s="209" t="s">
        <v>154</v>
      </c>
    </row>
    <row r="156" spans="2:51" s="13" customFormat="1" ht="11.25">
      <c r="B156" s="198"/>
      <c r="C156" s="199"/>
      <c r="D156" s="200" t="s">
        <v>165</v>
      </c>
      <c r="E156" s="201" t="s">
        <v>79</v>
      </c>
      <c r="F156" s="202" t="s">
        <v>270</v>
      </c>
      <c r="G156" s="199"/>
      <c r="H156" s="203">
        <v>100.17</v>
      </c>
      <c r="I156" s="204"/>
      <c r="J156" s="199"/>
      <c r="K156" s="199"/>
      <c r="L156" s="205"/>
      <c r="M156" s="206"/>
      <c r="N156" s="207"/>
      <c r="O156" s="207"/>
      <c r="P156" s="207"/>
      <c r="Q156" s="207"/>
      <c r="R156" s="207"/>
      <c r="S156" s="207"/>
      <c r="T156" s="208"/>
      <c r="AT156" s="209" t="s">
        <v>165</v>
      </c>
      <c r="AU156" s="209" t="s">
        <v>90</v>
      </c>
      <c r="AV156" s="13" t="s">
        <v>90</v>
      </c>
      <c r="AW156" s="13" t="s">
        <v>41</v>
      </c>
      <c r="AX156" s="13" t="s">
        <v>81</v>
      </c>
      <c r="AY156" s="209" t="s">
        <v>154</v>
      </c>
    </row>
    <row r="157" spans="2:51" s="15" customFormat="1" ht="11.25">
      <c r="B157" s="220"/>
      <c r="C157" s="221"/>
      <c r="D157" s="200" t="s">
        <v>165</v>
      </c>
      <c r="E157" s="222" t="s">
        <v>79</v>
      </c>
      <c r="F157" s="223" t="s">
        <v>206</v>
      </c>
      <c r="G157" s="221"/>
      <c r="H157" s="224">
        <v>640.15</v>
      </c>
      <c r="I157" s="225"/>
      <c r="J157" s="221"/>
      <c r="K157" s="221"/>
      <c r="L157" s="226"/>
      <c r="M157" s="227"/>
      <c r="N157" s="228"/>
      <c r="O157" s="228"/>
      <c r="P157" s="228"/>
      <c r="Q157" s="228"/>
      <c r="R157" s="228"/>
      <c r="S157" s="228"/>
      <c r="T157" s="229"/>
      <c r="AT157" s="230" t="s">
        <v>165</v>
      </c>
      <c r="AU157" s="230" t="s">
        <v>90</v>
      </c>
      <c r="AV157" s="15" t="s">
        <v>161</v>
      </c>
      <c r="AW157" s="15" t="s">
        <v>41</v>
      </c>
      <c r="AX157" s="15" t="s">
        <v>88</v>
      </c>
      <c r="AY157" s="230" t="s">
        <v>154</v>
      </c>
    </row>
    <row r="158" spans="1:65" s="2" customFormat="1" ht="21.75" customHeight="1">
      <c r="A158" s="37"/>
      <c r="B158" s="38"/>
      <c r="C158" s="181" t="s">
        <v>271</v>
      </c>
      <c r="D158" s="181" t="s">
        <v>156</v>
      </c>
      <c r="E158" s="182" t="s">
        <v>272</v>
      </c>
      <c r="F158" s="183" t="s">
        <v>273</v>
      </c>
      <c r="G158" s="184" t="s">
        <v>245</v>
      </c>
      <c r="H158" s="185">
        <v>640.15</v>
      </c>
      <c r="I158" s="186"/>
      <c r="J158" s="185">
        <f>ROUND(I158*H158,2)</f>
        <v>0</v>
      </c>
      <c r="K158" s="183" t="s">
        <v>160</v>
      </c>
      <c r="L158" s="42"/>
      <c r="M158" s="187" t="s">
        <v>79</v>
      </c>
      <c r="N158" s="188" t="s">
        <v>51</v>
      </c>
      <c r="O158" s="67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91" t="s">
        <v>161</v>
      </c>
      <c r="AT158" s="191" t="s">
        <v>156</v>
      </c>
      <c r="AU158" s="191" t="s">
        <v>90</v>
      </c>
      <c r="AY158" s="19" t="s">
        <v>154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9" t="s">
        <v>88</v>
      </c>
      <c r="BK158" s="192">
        <f>ROUND(I158*H158,2)</f>
        <v>0</v>
      </c>
      <c r="BL158" s="19" t="s">
        <v>161</v>
      </c>
      <c r="BM158" s="191" t="s">
        <v>274</v>
      </c>
    </row>
    <row r="159" spans="1:47" s="2" customFormat="1" ht="11.25">
      <c r="A159" s="37"/>
      <c r="B159" s="38"/>
      <c r="C159" s="39"/>
      <c r="D159" s="193" t="s">
        <v>163</v>
      </c>
      <c r="E159" s="39"/>
      <c r="F159" s="194" t="s">
        <v>275</v>
      </c>
      <c r="G159" s="39"/>
      <c r="H159" s="39"/>
      <c r="I159" s="195"/>
      <c r="J159" s="39"/>
      <c r="K159" s="39"/>
      <c r="L159" s="42"/>
      <c r="M159" s="196"/>
      <c r="N159" s="197"/>
      <c r="O159" s="67"/>
      <c r="P159" s="67"/>
      <c r="Q159" s="67"/>
      <c r="R159" s="67"/>
      <c r="S159" s="67"/>
      <c r="T159" s="68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9" t="s">
        <v>163</v>
      </c>
      <c r="AU159" s="19" t="s">
        <v>90</v>
      </c>
    </row>
    <row r="160" spans="1:65" s="2" customFormat="1" ht="16.5" customHeight="1">
      <c r="A160" s="37"/>
      <c r="B160" s="38"/>
      <c r="C160" s="231" t="s">
        <v>276</v>
      </c>
      <c r="D160" s="231" t="s">
        <v>277</v>
      </c>
      <c r="E160" s="232" t="s">
        <v>278</v>
      </c>
      <c r="F160" s="233" t="s">
        <v>279</v>
      </c>
      <c r="G160" s="234" t="s">
        <v>280</v>
      </c>
      <c r="H160" s="235">
        <v>0.43</v>
      </c>
      <c r="I160" s="236"/>
      <c r="J160" s="235">
        <f>ROUND(I160*H160,2)</f>
        <v>0</v>
      </c>
      <c r="K160" s="233" t="s">
        <v>160</v>
      </c>
      <c r="L160" s="237"/>
      <c r="M160" s="238" t="s">
        <v>79</v>
      </c>
      <c r="N160" s="239" t="s">
        <v>51</v>
      </c>
      <c r="O160" s="67"/>
      <c r="P160" s="189">
        <f>O160*H160</f>
        <v>0</v>
      </c>
      <c r="Q160" s="189">
        <v>1</v>
      </c>
      <c r="R160" s="189">
        <f>Q160*H160</f>
        <v>0.43</v>
      </c>
      <c r="S160" s="189">
        <v>0</v>
      </c>
      <c r="T160" s="190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91" t="s">
        <v>207</v>
      </c>
      <c r="AT160" s="191" t="s">
        <v>277</v>
      </c>
      <c r="AU160" s="191" t="s">
        <v>90</v>
      </c>
      <c r="AY160" s="19" t="s">
        <v>154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9" t="s">
        <v>88</v>
      </c>
      <c r="BK160" s="192">
        <f>ROUND(I160*H160,2)</f>
        <v>0</v>
      </c>
      <c r="BL160" s="19" t="s">
        <v>161</v>
      </c>
      <c r="BM160" s="191" t="s">
        <v>281</v>
      </c>
    </row>
    <row r="161" spans="1:47" s="2" customFormat="1" ht="11.25">
      <c r="A161" s="37"/>
      <c r="B161" s="38"/>
      <c r="C161" s="39"/>
      <c r="D161" s="193" t="s">
        <v>163</v>
      </c>
      <c r="E161" s="39"/>
      <c r="F161" s="194" t="s">
        <v>282</v>
      </c>
      <c r="G161" s="39"/>
      <c r="H161" s="39"/>
      <c r="I161" s="195"/>
      <c r="J161" s="39"/>
      <c r="K161" s="39"/>
      <c r="L161" s="42"/>
      <c r="M161" s="196"/>
      <c r="N161" s="197"/>
      <c r="O161" s="67"/>
      <c r="P161" s="67"/>
      <c r="Q161" s="67"/>
      <c r="R161" s="67"/>
      <c r="S161" s="67"/>
      <c r="T161" s="68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9" t="s">
        <v>163</v>
      </c>
      <c r="AU161" s="19" t="s">
        <v>90</v>
      </c>
    </row>
    <row r="162" spans="2:51" s="13" customFormat="1" ht="11.25">
      <c r="B162" s="198"/>
      <c r="C162" s="199"/>
      <c r="D162" s="200" t="s">
        <v>165</v>
      </c>
      <c r="E162" s="201" t="s">
        <v>79</v>
      </c>
      <c r="F162" s="202" t="s">
        <v>283</v>
      </c>
      <c r="G162" s="199"/>
      <c r="H162" s="203">
        <v>0.43</v>
      </c>
      <c r="I162" s="204"/>
      <c r="J162" s="199"/>
      <c r="K162" s="199"/>
      <c r="L162" s="205"/>
      <c r="M162" s="206"/>
      <c r="N162" s="207"/>
      <c r="O162" s="207"/>
      <c r="P162" s="207"/>
      <c r="Q162" s="207"/>
      <c r="R162" s="207"/>
      <c r="S162" s="207"/>
      <c r="T162" s="208"/>
      <c r="AT162" s="209" t="s">
        <v>165</v>
      </c>
      <c r="AU162" s="209" t="s">
        <v>90</v>
      </c>
      <c r="AV162" s="13" t="s">
        <v>90</v>
      </c>
      <c r="AW162" s="13" t="s">
        <v>41</v>
      </c>
      <c r="AX162" s="13" t="s">
        <v>88</v>
      </c>
      <c r="AY162" s="209" t="s">
        <v>154</v>
      </c>
    </row>
    <row r="163" spans="1:65" s="2" customFormat="1" ht="16.5" customHeight="1">
      <c r="A163" s="37"/>
      <c r="B163" s="38"/>
      <c r="C163" s="231" t="s">
        <v>284</v>
      </c>
      <c r="D163" s="231" t="s">
        <v>277</v>
      </c>
      <c r="E163" s="232" t="s">
        <v>285</v>
      </c>
      <c r="F163" s="233" t="s">
        <v>286</v>
      </c>
      <c r="G163" s="234" t="s">
        <v>245</v>
      </c>
      <c r="H163" s="235">
        <v>100.17</v>
      </c>
      <c r="I163" s="236"/>
      <c r="J163" s="235">
        <f>ROUND(I163*H163,2)</f>
        <v>0</v>
      </c>
      <c r="K163" s="233" t="s">
        <v>79</v>
      </c>
      <c r="L163" s="237"/>
      <c r="M163" s="238" t="s">
        <v>79</v>
      </c>
      <c r="N163" s="239" t="s">
        <v>51</v>
      </c>
      <c r="O163" s="67"/>
      <c r="P163" s="189">
        <f>O163*H163</f>
        <v>0</v>
      </c>
      <c r="Q163" s="189">
        <v>0.0106</v>
      </c>
      <c r="R163" s="189">
        <f>Q163*H163</f>
        <v>1.061802</v>
      </c>
      <c r="S163" s="189">
        <v>0</v>
      </c>
      <c r="T163" s="190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91" t="s">
        <v>207</v>
      </c>
      <c r="AT163" s="191" t="s">
        <v>277</v>
      </c>
      <c r="AU163" s="191" t="s">
        <v>90</v>
      </c>
      <c r="AY163" s="19" t="s">
        <v>154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9" t="s">
        <v>88</v>
      </c>
      <c r="BK163" s="192">
        <f>ROUND(I163*H163,2)</f>
        <v>0</v>
      </c>
      <c r="BL163" s="19" t="s">
        <v>161</v>
      </c>
      <c r="BM163" s="191" t="s">
        <v>287</v>
      </c>
    </row>
    <row r="164" spans="2:51" s="13" customFormat="1" ht="11.25">
      <c r="B164" s="198"/>
      <c r="C164" s="199"/>
      <c r="D164" s="200" t="s">
        <v>165</v>
      </c>
      <c r="E164" s="201" t="s">
        <v>79</v>
      </c>
      <c r="F164" s="202" t="s">
        <v>270</v>
      </c>
      <c r="G164" s="199"/>
      <c r="H164" s="203">
        <v>100.17</v>
      </c>
      <c r="I164" s="204"/>
      <c r="J164" s="199"/>
      <c r="K164" s="199"/>
      <c r="L164" s="205"/>
      <c r="M164" s="206"/>
      <c r="N164" s="207"/>
      <c r="O164" s="207"/>
      <c r="P164" s="207"/>
      <c r="Q164" s="207"/>
      <c r="R164" s="207"/>
      <c r="S164" s="207"/>
      <c r="T164" s="208"/>
      <c r="AT164" s="209" t="s">
        <v>165</v>
      </c>
      <c r="AU164" s="209" t="s">
        <v>90</v>
      </c>
      <c r="AV164" s="13" t="s">
        <v>90</v>
      </c>
      <c r="AW164" s="13" t="s">
        <v>41</v>
      </c>
      <c r="AX164" s="13" t="s">
        <v>88</v>
      </c>
      <c r="AY164" s="209" t="s">
        <v>154</v>
      </c>
    </row>
    <row r="165" spans="1:65" s="2" customFormat="1" ht="16.5" customHeight="1">
      <c r="A165" s="37"/>
      <c r="B165" s="38"/>
      <c r="C165" s="231" t="s">
        <v>7</v>
      </c>
      <c r="D165" s="231" t="s">
        <v>277</v>
      </c>
      <c r="E165" s="232" t="s">
        <v>288</v>
      </c>
      <c r="F165" s="233" t="s">
        <v>289</v>
      </c>
      <c r="G165" s="234" t="s">
        <v>245</v>
      </c>
      <c r="H165" s="235">
        <v>128.64</v>
      </c>
      <c r="I165" s="236"/>
      <c r="J165" s="235">
        <f>ROUND(I165*H165,2)</f>
        <v>0</v>
      </c>
      <c r="K165" s="233" t="s">
        <v>79</v>
      </c>
      <c r="L165" s="237"/>
      <c r="M165" s="238" t="s">
        <v>79</v>
      </c>
      <c r="N165" s="239" t="s">
        <v>51</v>
      </c>
      <c r="O165" s="67"/>
      <c r="P165" s="189">
        <f>O165*H165</f>
        <v>0</v>
      </c>
      <c r="Q165" s="189">
        <v>0.096</v>
      </c>
      <c r="R165" s="189">
        <f>Q165*H165</f>
        <v>12.34944</v>
      </c>
      <c r="S165" s="189">
        <v>0</v>
      </c>
      <c r="T165" s="190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91" t="s">
        <v>207</v>
      </c>
      <c r="AT165" s="191" t="s">
        <v>277</v>
      </c>
      <c r="AU165" s="191" t="s">
        <v>90</v>
      </c>
      <c r="AY165" s="19" t="s">
        <v>154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9" t="s">
        <v>88</v>
      </c>
      <c r="BK165" s="192">
        <f>ROUND(I165*H165,2)</f>
        <v>0</v>
      </c>
      <c r="BL165" s="19" t="s">
        <v>161</v>
      </c>
      <c r="BM165" s="191" t="s">
        <v>290</v>
      </c>
    </row>
    <row r="166" spans="2:51" s="13" customFormat="1" ht="11.25">
      <c r="B166" s="198"/>
      <c r="C166" s="199"/>
      <c r="D166" s="200" t="s">
        <v>165</v>
      </c>
      <c r="E166" s="201" t="s">
        <v>79</v>
      </c>
      <c r="F166" s="202" t="s">
        <v>269</v>
      </c>
      <c r="G166" s="199"/>
      <c r="H166" s="203">
        <v>128.64</v>
      </c>
      <c r="I166" s="204"/>
      <c r="J166" s="199"/>
      <c r="K166" s="199"/>
      <c r="L166" s="205"/>
      <c r="M166" s="206"/>
      <c r="N166" s="207"/>
      <c r="O166" s="207"/>
      <c r="P166" s="207"/>
      <c r="Q166" s="207"/>
      <c r="R166" s="207"/>
      <c r="S166" s="207"/>
      <c r="T166" s="208"/>
      <c r="AT166" s="209" t="s">
        <v>165</v>
      </c>
      <c r="AU166" s="209" t="s">
        <v>90</v>
      </c>
      <c r="AV166" s="13" t="s">
        <v>90</v>
      </c>
      <c r="AW166" s="13" t="s">
        <v>41</v>
      </c>
      <c r="AX166" s="13" t="s">
        <v>88</v>
      </c>
      <c r="AY166" s="209" t="s">
        <v>154</v>
      </c>
    </row>
    <row r="167" spans="1:65" s="2" customFormat="1" ht="16.5" customHeight="1">
      <c r="A167" s="37"/>
      <c r="B167" s="38"/>
      <c r="C167" s="181" t="s">
        <v>291</v>
      </c>
      <c r="D167" s="181" t="s">
        <v>156</v>
      </c>
      <c r="E167" s="182" t="s">
        <v>292</v>
      </c>
      <c r="F167" s="183" t="s">
        <v>293</v>
      </c>
      <c r="G167" s="184" t="s">
        <v>294</v>
      </c>
      <c r="H167" s="185">
        <v>20</v>
      </c>
      <c r="I167" s="186"/>
      <c r="J167" s="185">
        <f>ROUND(I167*H167,2)</f>
        <v>0</v>
      </c>
      <c r="K167" s="183" t="s">
        <v>160</v>
      </c>
      <c r="L167" s="42"/>
      <c r="M167" s="187" t="s">
        <v>79</v>
      </c>
      <c r="N167" s="188" t="s">
        <v>51</v>
      </c>
      <c r="O167" s="67"/>
      <c r="P167" s="189">
        <f>O167*H167</f>
        <v>0</v>
      </c>
      <c r="Q167" s="189">
        <v>0.0002</v>
      </c>
      <c r="R167" s="189">
        <f>Q167*H167</f>
        <v>0.004</v>
      </c>
      <c r="S167" s="189">
        <v>0</v>
      </c>
      <c r="T167" s="190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91" t="s">
        <v>161</v>
      </c>
      <c r="AT167" s="191" t="s">
        <v>156</v>
      </c>
      <c r="AU167" s="191" t="s">
        <v>90</v>
      </c>
      <c r="AY167" s="19" t="s">
        <v>154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9" t="s">
        <v>88</v>
      </c>
      <c r="BK167" s="192">
        <f>ROUND(I167*H167,2)</f>
        <v>0</v>
      </c>
      <c r="BL167" s="19" t="s">
        <v>161</v>
      </c>
      <c r="BM167" s="191" t="s">
        <v>295</v>
      </c>
    </row>
    <row r="168" spans="1:47" s="2" customFormat="1" ht="11.25">
      <c r="A168" s="37"/>
      <c r="B168" s="38"/>
      <c r="C168" s="39"/>
      <c r="D168" s="193" t="s">
        <v>163</v>
      </c>
      <c r="E168" s="39"/>
      <c r="F168" s="194" t="s">
        <v>296</v>
      </c>
      <c r="G168" s="39"/>
      <c r="H168" s="39"/>
      <c r="I168" s="195"/>
      <c r="J168" s="39"/>
      <c r="K168" s="39"/>
      <c r="L168" s="42"/>
      <c r="M168" s="196"/>
      <c r="N168" s="197"/>
      <c r="O168" s="67"/>
      <c r="P168" s="67"/>
      <c r="Q168" s="67"/>
      <c r="R168" s="67"/>
      <c r="S168" s="67"/>
      <c r="T168" s="68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9" t="s">
        <v>163</v>
      </c>
      <c r="AU168" s="19" t="s">
        <v>90</v>
      </c>
    </row>
    <row r="169" spans="2:51" s="13" customFormat="1" ht="11.25">
      <c r="B169" s="198"/>
      <c r="C169" s="199"/>
      <c r="D169" s="200" t="s">
        <v>165</v>
      </c>
      <c r="E169" s="201" t="s">
        <v>79</v>
      </c>
      <c r="F169" s="202" t="s">
        <v>297</v>
      </c>
      <c r="G169" s="199"/>
      <c r="H169" s="203">
        <v>20</v>
      </c>
      <c r="I169" s="204"/>
      <c r="J169" s="199"/>
      <c r="K169" s="199"/>
      <c r="L169" s="205"/>
      <c r="M169" s="206"/>
      <c r="N169" s="207"/>
      <c r="O169" s="207"/>
      <c r="P169" s="207"/>
      <c r="Q169" s="207"/>
      <c r="R169" s="207"/>
      <c r="S169" s="207"/>
      <c r="T169" s="208"/>
      <c r="AT169" s="209" t="s">
        <v>165</v>
      </c>
      <c r="AU169" s="209" t="s">
        <v>90</v>
      </c>
      <c r="AV169" s="13" t="s">
        <v>90</v>
      </c>
      <c r="AW169" s="13" t="s">
        <v>41</v>
      </c>
      <c r="AX169" s="13" t="s">
        <v>88</v>
      </c>
      <c r="AY169" s="209" t="s">
        <v>154</v>
      </c>
    </row>
    <row r="170" spans="1:65" s="2" customFormat="1" ht="37.9" customHeight="1">
      <c r="A170" s="37"/>
      <c r="B170" s="38"/>
      <c r="C170" s="181" t="s">
        <v>298</v>
      </c>
      <c r="D170" s="181" t="s">
        <v>156</v>
      </c>
      <c r="E170" s="182" t="s">
        <v>299</v>
      </c>
      <c r="F170" s="183" t="s">
        <v>300</v>
      </c>
      <c r="G170" s="184" t="s">
        <v>193</v>
      </c>
      <c r="H170" s="185">
        <v>38.36</v>
      </c>
      <c r="I170" s="186"/>
      <c r="J170" s="185">
        <f>ROUND(I170*H170,2)</f>
        <v>0</v>
      </c>
      <c r="K170" s="183" t="s">
        <v>160</v>
      </c>
      <c r="L170" s="42"/>
      <c r="M170" s="187" t="s">
        <v>79</v>
      </c>
      <c r="N170" s="188" t="s">
        <v>51</v>
      </c>
      <c r="O170" s="67"/>
      <c r="P170" s="189">
        <f>O170*H170</f>
        <v>0</v>
      </c>
      <c r="Q170" s="189">
        <v>0</v>
      </c>
      <c r="R170" s="189">
        <f>Q170*H170</f>
        <v>0</v>
      </c>
      <c r="S170" s="189">
        <v>0</v>
      </c>
      <c r="T170" s="190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91" t="s">
        <v>161</v>
      </c>
      <c r="AT170" s="191" t="s">
        <v>156</v>
      </c>
      <c r="AU170" s="191" t="s">
        <v>90</v>
      </c>
      <c r="AY170" s="19" t="s">
        <v>154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9" t="s">
        <v>88</v>
      </c>
      <c r="BK170" s="192">
        <f>ROUND(I170*H170,2)</f>
        <v>0</v>
      </c>
      <c r="BL170" s="19" t="s">
        <v>161</v>
      </c>
      <c r="BM170" s="191" t="s">
        <v>301</v>
      </c>
    </row>
    <row r="171" spans="1:47" s="2" customFormat="1" ht="11.25">
      <c r="A171" s="37"/>
      <c r="B171" s="38"/>
      <c r="C171" s="39"/>
      <c r="D171" s="193" t="s">
        <v>163</v>
      </c>
      <c r="E171" s="39"/>
      <c r="F171" s="194" t="s">
        <v>302</v>
      </c>
      <c r="G171" s="39"/>
      <c r="H171" s="39"/>
      <c r="I171" s="195"/>
      <c r="J171" s="39"/>
      <c r="K171" s="39"/>
      <c r="L171" s="42"/>
      <c r="M171" s="196"/>
      <c r="N171" s="197"/>
      <c r="O171" s="67"/>
      <c r="P171" s="67"/>
      <c r="Q171" s="67"/>
      <c r="R171" s="67"/>
      <c r="S171" s="67"/>
      <c r="T171" s="68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9" t="s">
        <v>163</v>
      </c>
      <c r="AU171" s="19" t="s">
        <v>90</v>
      </c>
    </row>
    <row r="172" spans="2:51" s="13" customFormat="1" ht="11.25">
      <c r="B172" s="198"/>
      <c r="C172" s="199"/>
      <c r="D172" s="200" t="s">
        <v>165</v>
      </c>
      <c r="E172" s="201" t="s">
        <v>79</v>
      </c>
      <c r="F172" s="202" t="s">
        <v>303</v>
      </c>
      <c r="G172" s="199"/>
      <c r="H172" s="203">
        <v>38.36</v>
      </c>
      <c r="I172" s="204"/>
      <c r="J172" s="199"/>
      <c r="K172" s="199"/>
      <c r="L172" s="205"/>
      <c r="M172" s="206"/>
      <c r="N172" s="207"/>
      <c r="O172" s="207"/>
      <c r="P172" s="207"/>
      <c r="Q172" s="207"/>
      <c r="R172" s="207"/>
      <c r="S172" s="207"/>
      <c r="T172" s="208"/>
      <c r="AT172" s="209" t="s">
        <v>165</v>
      </c>
      <c r="AU172" s="209" t="s">
        <v>90</v>
      </c>
      <c r="AV172" s="13" t="s">
        <v>90</v>
      </c>
      <c r="AW172" s="13" t="s">
        <v>41</v>
      </c>
      <c r="AX172" s="13" t="s">
        <v>88</v>
      </c>
      <c r="AY172" s="209" t="s">
        <v>154</v>
      </c>
    </row>
    <row r="173" spans="1:65" s="2" customFormat="1" ht="37.9" customHeight="1">
      <c r="A173" s="37"/>
      <c r="B173" s="38"/>
      <c r="C173" s="181" t="s">
        <v>304</v>
      </c>
      <c r="D173" s="181" t="s">
        <v>156</v>
      </c>
      <c r="E173" s="182" t="s">
        <v>305</v>
      </c>
      <c r="F173" s="183" t="s">
        <v>306</v>
      </c>
      <c r="G173" s="184" t="s">
        <v>193</v>
      </c>
      <c r="H173" s="185">
        <v>115.08</v>
      </c>
      <c r="I173" s="186"/>
      <c r="J173" s="185">
        <f>ROUND(I173*H173,2)</f>
        <v>0</v>
      </c>
      <c r="K173" s="183" t="s">
        <v>160</v>
      </c>
      <c r="L173" s="42"/>
      <c r="M173" s="187" t="s">
        <v>79</v>
      </c>
      <c r="N173" s="188" t="s">
        <v>51</v>
      </c>
      <c r="O173" s="67"/>
      <c r="P173" s="189">
        <f>O173*H173</f>
        <v>0</v>
      </c>
      <c r="Q173" s="189">
        <v>0</v>
      </c>
      <c r="R173" s="189">
        <f>Q173*H173</f>
        <v>0</v>
      </c>
      <c r="S173" s="189">
        <v>0</v>
      </c>
      <c r="T173" s="190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91" t="s">
        <v>161</v>
      </c>
      <c r="AT173" s="191" t="s">
        <v>156</v>
      </c>
      <c r="AU173" s="191" t="s">
        <v>90</v>
      </c>
      <c r="AY173" s="19" t="s">
        <v>154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9" t="s">
        <v>88</v>
      </c>
      <c r="BK173" s="192">
        <f>ROUND(I173*H173,2)</f>
        <v>0</v>
      </c>
      <c r="BL173" s="19" t="s">
        <v>161</v>
      </c>
      <c r="BM173" s="191" t="s">
        <v>307</v>
      </c>
    </row>
    <row r="174" spans="1:47" s="2" customFormat="1" ht="11.25">
      <c r="A174" s="37"/>
      <c r="B174" s="38"/>
      <c r="C174" s="39"/>
      <c r="D174" s="193" t="s">
        <v>163</v>
      </c>
      <c r="E174" s="39"/>
      <c r="F174" s="194" t="s">
        <v>308</v>
      </c>
      <c r="G174" s="39"/>
      <c r="H174" s="39"/>
      <c r="I174" s="195"/>
      <c r="J174" s="39"/>
      <c r="K174" s="39"/>
      <c r="L174" s="42"/>
      <c r="M174" s="196"/>
      <c r="N174" s="197"/>
      <c r="O174" s="67"/>
      <c r="P174" s="67"/>
      <c r="Q174" s="67"/>
      <c r="R174" s="67"/>
      <c r="S174" s="67"/>
      <c r="T174" s="68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9" t="s">
        <v>163</v>
      </c>
      <c r="AU174" s="19" t="s">
        <v>90</v>
      </c>
    </row>
    <row r="175" spans="2:51" s="13" customFormat="1" ht="11.25">
      <c r="B175" s="198"/>
      <c r="C175" s="199"/>
      <c r="D175" s="200" t="s">
        <v>165</v>
      </c>
      <c r="E175" s="201" t="s">
        <v>79</v>
      </c>
      <c r="F175" s="202" t="s">
        <v>309</v>
      </c>
      <c r="G175" s="199"/>
      <c r="H175" s="203">
        <v>115.08</v>
      </c>
      <c r="I175" s="204"/>
      <c r="J175" s="199"/>
      <c r="K175" s="199"/>
      <c r="L175" s="205"/>
      <c r="M175" s="206"/>
      <c r="N175" s="207"/>
      <c r="O175" s="207"/>
      <c r="P175" s="207"/>
      <c r="Q175" s="207"/>
      <c r="R175" s="207"/>
      <c r="S175" s="207"/>
      <c r="T175" s="208"/>
      <c r="AT175" s="209" t="s">
        <v>165</v>
      </c>
      <c r="AU175" s="209" t="s">
        <v>90</v>
      </c>
      <c r="AV175" s="13" t="s">
        <v>90</v>
      </c>
      <c r="AW175" s="13" t="s">
        <v>41</v>
      </c>
      <c r="AX175" s="13" t="s">
        <v>88</v>
      </c>
      <c r="AY175" s="209" t="s">
        <v>154</v>
      </c>
    </row>
    <row r="176" spans="1:65" s="2" customFormat="1" ht="37.9" customHeight="1">
      <c r="A176" s="37"/>
      <c r="B176" s="38"/>
      <c r="C176" s="181" t="s">
        <v>310</v>
      </c>
      <c r="D176" s="181" t="s">
        <v>156</v>
      </c>
      <c r="E176" s="182" t="s">
        <v>311</v>
      </c>
      <c r="F176" s="183" t="s">
        <v>312</v>
      </c>
      <c r="G176" s="184" t="s">
        <v>193</v>
      </c>
      <c r="H176" s="185">
        <v>35.44</v>
      </c>
      <c r="I176" s="186"/>
      <c r="J176" s="185">
        <f>ROUND(I176*H176,2)</f>
        <v>0</v>
      </c>
      <c r="K176" s="183" t="s">
        <v>160</v>
      </c>
      <c r="L176" s="42"/>
      <c r="M176" s="187" t="s">
        <v>79</v>
      </c>
      <c r="N176" s="188" t="s">
        <v>51</v>
      </c>
      <c r="O176" s="67"/>
      <c r="P176" s="189">
        <f>O176*H176</f>
        <v>0</v>
      </c>
      <c r="Q176" s="189">
        <v>0</v>
      </c>
      <c r="R176" s="189">
        <f>Q176*H176</f>
        <v>0</v>
      </c>
      <c r="S176" s="189">
        <v>0</v>
      </c>
      <c r="T176" s="190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91" t="s">
        <v>161</v>
      </c>
      <c r="AT176" s="191" t="s">
        <v>156</v>
      </c>
      <c r="AU176" s="191" t="s">
        <v>90</v>
      </c>
      <c r="AY176" s="19" t="s">
        <v>154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9" t="s">
        <v>88</v>
      </c>
      <c r="BK176" s="192">
        <f>ROUND(I176*H176,2)</f>
        <v>0</v>
      </c>
      <c r="BL176" s="19" t="s">
        <v>161</v>
      </c>
      <c r="BM176" s="191" t="s">
        <v>313</v>
      </c>
    </row>
    <row r="177" spans="1:47" s="2" customFormat="1" ht="11.25">
      <c r="A177" s="37"/>
      <c r="B177" s="38"/>
      <c r="C177" s="39"/>
      <c r="D177" s="193" t="s">
        <v>163</v>
      </c>
      <c r="E177" s="39"/>
      <c r="F177" s="194" t="s">
        <v>314</v>
      </c>
      <c r="G177" s="39"/>
      <c r="H177" s="39"/>
      <c r="I177" s="195"/>
      <c r="J177" s="39"/>
      <c r="K177" s="39"/>
      <c r="L177" s="42"/>
      <c r="M177" s="196"/>
      <c r="N177" s="197"/>
      <c r="O177" s="67"/>
      <c r="P177" s="67"/>
      <c r="Q177" s="67"/>
      <c r="R177" s="67"/>
      <c r="S177" s="67"/>
      <c r="T177" s="68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9" t="s">
        <v>163</v>
      </c>
      <c r="AU177" s="19" t="s">
        <v>90</v>
      </c>
    </row>
    <row r="178" spans="2:51" s="13" customFormat="1" ht="11.25">
      <c r="B178" s="198"/>
      <c r="C178" s="199"/>
      <c r="D178" s="200" t="s">
        <v>165</v>
      </c>
      <c r="E178" s="201" t="s">
        <v>79</v>
      </c>
      <c r="F178" s="202" t="s">
        <v>315</v>
      </c>
      <c r="G178" s="199"/>
      <c r="H178" s="203">
        <v>35.44</v>
      </c>
      <c r="I178" s="204"/>
      <c r="J178" s="199"/>
      <c r="K178" s="199"/>
      <c r="L178" s="205"/>
      <c r="M178" s="206"/>
      <c r="N178" s="207"/>
      <c r="O178" s="207"/>
      <c r="P178" s="207"/>
      <c r="Q178" s="207"/>
      <c r="R178" s="207"/>
      <c r="S178" s="207"/>
      <c r="T178" s="208"/>
      <c r="AT178" s="209" t="s">
        <v>165</v>
      </c>
      <c r="AU178" s="209" t="s">
        <v>90</v>
      </c>
      <c r="AV178" s="13" t="s">
        <v>90</v>
      </c>
      <c r="AW178" s="13" t="s">
        <v>41</v>
      </c>
      <c r="AX178" s="13" t="s">
        <v>88</v>
      </c>
      <c r="AY178" s="209" t="s">
        <v>154</v>
      </c>
    </row>
    <row r="179" spans="1:65" s="2" customFormat="1" ht="37.9" customHeight="1">
      <c r="A179" s="37"/>
      <c r="B179" s="38"/>
      <c r="C179" s="181" t="s">
        <v>316</v>
      </c>
      <c r="D179" s="181" t="s">
        <v>156</v>
      </c>
      <c r="E179" s="182" t="s">
        <v>317</v>
      </c>
      <c r="F179" s="183" t="s">
        <v>318</v>
      </c>
      <c r="G179" s="184" t="s">
        <v>193</v>
      </c>
      <c r="H179" s="185">
        <v>106.32</v>
      </c>
      <c r="I179" s="186"/>
      <c r="J179" s="185">
        <f>ROUND(I179*H179,2)</f>
        <v>0</v>
      </c>
      <c r="K179" s="183" t="s">
        <v>160</v>
      </c>
      <c r="L179" s="42"/>
      <c r="M179" s="187" t="s">
        <v>79</v>
      </c>
      <c r="N179" s="188" t="s">
        <v>51</v>
      </c>
      <c r="O179" s="67"/>
      <c r="P179" s="189">
        <f>O179*H179</f>
        <v>0</v>
      </c>
      <c r="Q179" s="189">
        <v>0</v>
      </c>
      <c r="R179" s="189">
        <f>Q179*H179</f>
        <v>0</v>
      </c>
      <c r="S179" s="189">
        <v>0</v>
      </c>
      <c r="T179" s="190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91" t="s">
        <v>161</v>
      </c>
      <c r="AT179" s="191" t="s">
        <v>156</v>
      </c>
      <c r="AU179" s="191" t="s">
        <v>90</v>
      </c>
      <c r="AY179" s="19" t="s">
        <v>154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9" t="s">
        <v>88</v>
      </c>
      <c r="BK179" s="192">
        <f>ROUND(I179*H179,2)</f>
        <v>0</v>
      </c>
      <c r="BL179" s="19" t="s">
        <v>161</v>
      </c>
      <c r="BM179" s="191" t="s">
        <v>319</v>
      </c>
    </row>
    <row r="180" spans="1:47" s="2" customFormat="1" ht="11.25">
      <c r="A180" s="37"/>
      <c r="B180" s="38"/>
      <c r="C180" s="39"/>
      <c r="D180" s="193" t="s">
        <v>163</v>
      </c>
      <c r="E180" s="39"/>
      <c r="F180" s="194" t="s">
        <v>320</v>
      </c>
      <c r="G180" s="39"/>
      <c r="H180" s="39"/>
      <c r="I180" s="195"/>
      <c r="J180" s="39"/>
      <c r="K180" s="39"/>
      <c r="L180" s="42"/>
      <c r="M180" s="196"/>
      <c r="N180" s="197"/>
      <c r="O180" s="67"/>
      <c r="P180" s="67"/>
      <c r="Q180" s="67"/>
      <c r="R180" s="67"/>
      <c r="S180" s="67"/>
      <c r="T180" s="68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9" t="s">
        <v>163</v>
      </c>
      <c r="AU180" s="19" t="s">
        <v>90</v>
      </c>
    </row>
    <row r="181" spans="2:51" s="13" customFormat="1" ht="11.25">
      <c r="B181" s="198"/>
      <c r="C181" s="199"/>
      <c r="D181" s="200" t="s">
        <v>165</v>
      </c>
      <c r="E181" s="201" t="s">
        <v>79</v>
      </c>
      <c r="F181" s="202" t="s">
        <v>321</v>
      </c>
      <c r="G181" s="199"/>
      <c r="H181" s="203">
        <v>106.32</v>
      </c>
      <c r="I181" s="204"/>
      <c r="J181" s="199"/>
      <c r="K181" s="199"/>
      <c r="L181" s="205"/>
      <c r="M181" s="206"/>
      <c r="N181" s="207"/>
      <c r="O181" s="207"/>
      <c r="P181" s="207"/>
      <c r="Q181" s="207"/>
      <c r="R181" s="207"/>
      <c r="S181" s="207"/>
      <c r="T181" s="208"/>
      <c r="AT181" s="209" t="s">
        <v>165</v>
      </c>
      <c r="AU181" s="209" t="s">
        <v>90</v>
      </c>
      <c r="AV181" s="13" t="s">
        <v>90</v>
      </c>
      <c r="AW181" s="13" t="s">
        <v>41</v>
      </c>
      <c r="AX181" s="13" t="s">
        <v>88</v>
      </c>
      <c r="AY181" s="209" t="s">
        <v>154</v>
      </c>
    </row>
    <row r="182" spans="1:65" s="2" customFormat="1" ht="16.5" customHeight="1">
      <c r="A182" s="37"/>
      <c r="B182" s="38"/>
      <c r="C182" s="181" t="s">
        <v>322</v>
      </c>
      <c r="D182" s="181" t="s">
        <v>156</v>
      </c>
      <c r="E182" s="182" t="s">
        <v>323</v>
      </c>
      <c r="F182" s="183" t="s">
        <v>324</v>
      </c>
      <c r="G182" s="184" t="s">
        <v>280</v>
      </c>
      <c r="H182" s="185">
        <v>132.84</v>
      </c>
      <c r="I182" s="186"/>
      <c r="J182" s="185">
        <f>ROUND(I182*H182,2)</f>
        <v>0</v>
      </c>
      <c r="K182" s="183" t="s">
        <v>79</v>
      </c>
      <c r="L182" s="42"/>
      <c r="M182" s="187" t="s">
        <v>79</v>
      </c>
      <c r="N182" s="188" t="s">
        <v>51</v>
      </c>
      <c r="O182" s="67"/>
      <c r="P182" s="189">
        <f>O182*H182</f>
        <v>0</v>
      </c>
      <c r="Q182" s="189">
        <v>0</v>
      </c>
      <c r="R182" s="189">
        <f>Q182*H182</f>
        <v>0</v>
      </c>
      <c r="S182" s="189">
        <v>0</v>
      </c>
      <c r="T182" s="190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91" t="s">
        <v>161</v>
      </c>
      <c r="AT182" s="191" t="s">
        <v>156</v>
      </c>
      <c r="AU182" s="191" t="s">
        <v>90</v>
      </c>
      <c r="AY182" s="19" t="s">
        <v>154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19" t="s">
        <v>88</v>
      </c>
      <c r="BK182" s="192">
        <f>ROUND(I182*H182,2)</f>
        <v>0</v>
      </c>
      <c r="BL182" s="19" t="s">
        <v>161</v>
      </c>
      <c r="BM182" s="191" t="s">
        <v>325</v>
      </c>
    </row>
    <row r="183" spans="1:47" s="2" customFormat="1" ht="29.25">
      <c r="A183" s="37"/>
      <c r="B183" s="38"/>
      <c r="C183" s="39"/>
      <c r="D183" s="200" t="s">
        <v>326</v>
      </c>
      <c r="E183" s="39"/>
      <c r="F183" s="240" t="s">
        <v>327</v>
      </c>
      <c r="G183" s="39"/>
      <c r="H183" s="39"/>
      <c r="I183" s="195"/>
      <c r="J183" s="39"/>
      <c r="K183" s="39"/>
      <c r="L183" s="42"/>
      <c r="M183" s="196"/>
      <c r="N183" s="197"/>
      <c r="O183" s="67"/>
      <c r="P183" s="67"/>
      <c r="Q183" s="67"/>
      <c r="R183" s="67"/>
      <c r="S183" s="67"/>
      <c r="T183" s="68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9" t="s">
        <v>326</v>
      </c>
      <c r="AU183" s="19" t="s">
        <v>90</v>
      </c>
    </row>
    <row r="184" spans="2:51" s="13" customFormat="1" ht="11.25">
      <c r="B184" s="198"/>
      <c r="C184" s="199"/>
      <c r="D184" s="200" t="s">
        <v>165</v>
      </c>
      <c r="E184" s="201" t="s">
        <v>79</v>
      </c>
      <c r="F184" s="202" t="s">
        <v>328</v>
      </c>
      <c r="G184" s="199"/>
      <c r="H184" s="203">
        <v>132.84</v>
      </c>
      <c r="I184" s="204"/>
      <c r="J184" s="199"/>
      <c r="K184" s="199"/>
      <c r="L184" s="205"/>
      <c r="M184" s="206"/>
      <c r="N184" s="207"/>
      <c r="O184" s="207"/>
      <c r="P184" s="207"/>
      <c r="Q184" s="207"/>
      <c r="R184" s="207"/>
      <c r="S184" s="207"/>
      <c r="T184" s="208"/>
      <c r="AT184" s="209" t="s">
        <v>165</v>
      </c>
      <c r="AU184" s="209" t="s">
        <v>90</v>
      </c>
      <c r="AV184" s="13" t="s">
        <v>90</v>
      </c>
      <c r="AW184" s="13" t="s">
        <v>41</v>
      </c>
      <c r="AX184" s="13" t="s">
        <v>88</v>
      </c>
      <c r="AY184" s="209" t="s">
        <v>154</v>
      </c>
    </row>
    <row r="185" spans="1:65" s="2" customFormat="1" ht="24.2" customHeight="1">
      <c r="A185" s="37"/>
      <c r="B185" s="38"/>
      <c r="C185" s="181" t="s">
        <v>329</v>
      </c>
      <c r="D185" s="181" t="s">
        <v>156</v>
      </c>
      <c r="E185" s="182" t="s">
        <v>330</v>
      </c>
      <c r="F185" s="183" t="s">
        <v>331</v>
      </c>
      <c r="G185" s="184" t="s">
        <v>193</v>
      </c>
      <c r="H185" s="185">
        <v>1.5</v>
      </c>
      <c r="I185" s="186"/>
      <c r="J185" s="185">
        <f>ROUND(I185*H185,2)</f>
        <v>0</v>
      </c>
      <c r="K185" s="183" t="s">
        <v>160</v>
      </c>
      <c r="L185" s="42"/>
      <c r="M185" s="187" t="s">
        <v>79</v>
      </c>
      <c r="N185" s="188" t="s">
        <v>51</v>
      </c>
      <c r="O185" s="67"/>
      <c r="P185" s="189">
        <f>O185*H185</f>
        <v>0</v>
      </c>
      <c r="Q185" s="189">
        <v>0</v>
      </c>
      <c r="R185" s="189">
        <f>Q185*H185</f>
        <v>0</v>
      </c>
      <c r="S185" s="189">
        <v>0</v>
      </c>
      <c r="T185" s="190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91" t="s">
        <v>161</v>
      </c>
      <c r="AT185" s="191" t="s">
        <v>156</v>
      </c>
      <c r="AU185" s="191" t="s">
        <v>90</v>
      </c>
      <c r="AY185" s="19" t="s">
        <v>154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9" t="s">
        <v>88</v>
      </c>
      <c r="BK185" s="192">
        <f>ROUND(I185*H185,2)</f>
        <v>0</v>
      </c>
      <c r="BL185" s="19" t="s">
        <v>161</v>
      </c>
      <c r="BM185" s="191" t="s">
        <v>332</v>
      </c>
    </row>
    <row r="186" spans="1:47" s="2" customFormat="1" ht="11.25">
      <c r="A186" s="37"/>
      <c r="B186" s="38"/>
      <c r="C186" s="39"/>
      <c r="D186" s="193" t="s">
        <v>163</v>
      </c>
      <c r="E186" s="39"/>
      <c r="F186" s="194" t="s">
        <v>333</v>
      </c>
      <c r="G186" s="39"/>
      <c r="H186" s="39"/>
      <c r="I186" s="195"/>
      <c r="J186" s="39"/>
      <c r="K186" s="39"/>
      <c r="L186" s="42"/>
      <c r="M186" s="196"/>
      <c r="N186" s="197"/>
      <c r="O186" s="67"/>
      <c r="P186" s="67"/>
      <c r="Q186" s="67"/>
      <c r="R186" s="67"/>
      <c r="S186" s="67"/>
      <c r="T186" s="68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9" t="s">
        <v>163</v>
      </c>
      <c r="AU186" s="19" t="s">
        <v>90</v>
      </c>
    </row>
    <row r="187" spans="2:51" s="13" customFormat="1" ht="11.25">
      <c r="B187" s="198"/>
      <c r="C187" s="199"/>
      <c r="D187" s="200" t="s">
        <v>165</v>
      </c>
      <c r="E187" s="201" t="s">
        <v>79</v>
      </c>
      <c r="F187" s="202" t="s">
        <v>334</v>
      </c>
      <c r="G187" s="199"/>
      <c r="H187" s="203">
        <v>0.46</v>
      </c>
      <c r="I187" s="204"/>
      <c r="J187" s="199"/>
      <c r="K187" s="199"/>
      <c r="L187" s="205"/>
      <c r="M187" s="206"/>
      <c r="N187" s="207"/>
      <c r="O187" s="207"/>
      <c r="P187" s="207"/>
      <c r="Q187" s="207"/>
      <c r="R187" s="207"/>
      <c r="S187" s="207"/>
      <c r="T187" s="208"/>
      <c r="AT187" s="209" t="s">
        <v>165</v>
      </c>
      <c r="AU187" s="209" t="s">
        <v>90</v>
      </c>
      <c r="AV187" s="13" t="s">
        <v>90</v>
      </c>
      <c r="AW187" s="13" t="s">
        <v>41</v>
      </c>
      <c r="AX187" s="13" t="s">
        <v>81</v>
      </c>
      <c r="AY187" s="209" t="s">
        <v>154</v>
      </c>
    </row>
    <row r="188" spans="2:51" s="13" customFormat="1" ht="11.25">
      <c r="B188" s="198"/>
      <c r="C188" s="199"/>
      <c r="D188" s="200" t="s">
        <v>165</v>
      </c>
      <c r="E188" s="201" t="s">
        <v>79</v>
      </c>
      <c r="F188" s="202" t="s">
        <v>335</v>
      </c>
      <c r="G188" s="199"/>
      <c r="H188" s="203">
        <v>1.04</v>
      </c>
      <c r="I188" s="204"/>
      <c r="J188" s="199"/>
      <c r="K188" s="199"/>
      <c r="L188" s="205"/>
      <c r="M188" s="206"/>
      <c r="N188" s="207"/>
      <c r="O188" s="207"/>
      <c r="P188" s="207"/>
      <c r="Q188" s="207"/>
      <c r="R188" s="207"/>
      <c r="S188" s="207"/>
      <c r="T188" s="208"/>
      <c r="AT188" s="209" t="s">
        <v>165</v>
      </c>
      <c r="AU188" s="209" t="s">
        <v>90</v>
      </c>
      <c r="AV188" s="13" t="s">
        <v>90</v>
      </c>
      <c r="AW188" s="13" t="s">
        <v>41</v>
      </c>
      <c r="AX188" s="13" t="s">
        <v>81</v>
      </c>
      <c r="AY188" s="209" t="s">
        <v>154</v>
      </c>
    </row>
    <row r="189" spans="2:51" s="15" customFormat="1" ht="11.25">
      <c r="B189" s="220"/>
      <c r="C189" s="221"/>
      <c r="D189" s="200" t="s">
        <v>165</v>
      </c>
      <c r="E189" s="222" t="s">
        <v>79</v>
      </c>
      <c r="F189" s="223" t="s">
        <v>206</v>
      </c>
      <c r="G189" s="221"/>
      <c r="H189" s="224">
        <v>1.5</v>
      </c>
      <c r="I189" s="225"/>
      <c r="J189" s="221"/>
      <c r="K189" s="221"/>
      <c r="L189" s="226"/>
      <c r="M189" s="227"/>
      <c r="N189" s="228"/>
      <c r="O189" s="228"/>
      <c r="P189" s="228"/>
      <c r="Q189" s="228"/>
      <c r="R189" s="228"/>
      <c r="S189" s="228"/>
      <c r="T189" s="229"/>
      <c r="AT189" s="230" t="s">
        <v>165</v>
      </c>
      <c r="AU189" s="230" t="s">
        <v>90</v>
      </c>
      <c r="AV189" s="15" t="s">
        <v>161</v>
      </c>
      <c r="AW189" s="15" t="s">
        <v>41</v>
      </c>
      <c r="AX189" s="15" t="s">
        <v>88</v>
      </c>
      <c r="AY189" s="230" t="s">
        <v>154</v>
      </c>
    </row>
    <row r="190" spans="1:65" s="2" customFormat="1" ht="16.5" customHeight="1">
      <c r="A190" s="37"/>
      <c r="B190" s="38"/>
      <c r="C190" s="231" t="s">
        <v>336</v>
      </c>
      <c r="D190" s="231" t="s">
        <v>277</v>
      </c>
      <c r="E190" s="232" t="s">
        <v>337</v>
      </c>
      <c r="F190" s="233" t="s">
        <v>338</v>
      </c>
      <c r="G190" s="234" t="s">
        <v>280</v>
      </c>
      <c r="H190" s="235">
        <v>2.7</v>
      </c>
      <c r="I190" s="236"/>
      <c r="J190" s="235">
        <f>ROUND(I190*H190,2)</f>
        <v>0</v>
      </c>
      <c r="K190" s="233" t="s">
        <v>160</v>
      </c>
      <c r="L190" s="237"/>
      <c r="M190" s="238" t="s">
        <v>79</v>
      </c>
      <c r="N190" s="239" t="s">
        <v>51</v>
      </c>
      <c r="O190" s="67"/>
      <c r="P190" s="189">
        <f>O190*H190</f>
        <v>0</v>
      </c>
      <c r="Q190" s="189">
        <v>0</v>
      </c>
      <c r="R190" s="189">
        <f>Q190*H190</f>
        <v>0</v>
      </c>
      <c r="S190" s="189">
        <v>0</v>
      </c>
      <c r="T190" s="190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91" t="s">
        <v>207</v>
      </c>
      <c r="AT190" s="191" t="s">
        <v>277</v>
      </c>
      <c r="AU190" s="191" t="s">
        <v>90</v>
      </c>
      <c r="AY190" s="19" t="s">
        <v>154</v>
      </c>
      <c r="BE190" s="192">
        <f>IF(N190="základní",J190,0)</f>
        <v>0</v>
      </c>
      <c r="BF190" s="192">
        <f>IF(N190="snížená",J190,0)</f>
        <v>0</v>
      </c>
      <c r="BG190" s="192">
        <f>IF(N190="zákl. přenesená",J190,0)</f>
        <v>0</v>
      </c>
      <c r="BH190" s="192">
        <f>IF(N190="sníž. přenesená",J190,0)</f>
        <v>0</v>
      </c>
      <c r="BI190" s="192">
        <f>IF(N190="nulová",J190,0)</f>
        <v>0</v>
      </c>
      <c r="BJ190" s="19" t="s">
        <v>88</v>
      </c>
      <c r="BK190" s="192">
        <f>ROUND(I190*H190,2)</f>
        <v>0</v>
      </c>
      <c r="BL190" s="19" t="s">
        <v>161</v>
      </c>
      <c r="BM190" s="191" t="s">
        <v>339</v>
      </c>
    </row>
    <row r="191" spans="1:47" s="2" customFormat="1" ht="11.25">
      <c r="A191" s="37"/>
      <c r="B191" s="38"/>
      <c r="C191" s="39"/>
      <c r="D191" s="193" t="s">
        <v>163</v>
      </c>
      <c r="E191" s="39"/>
      <c r="F191" s="194" t="s">
        <v>340</v>
      </c>
      <c r="G191" s="39"/>
      <c r="H191" s="39"/>
      <c r="I191" s="195"/>
      <c r="J191" s="39"/>
      <c r="K191" s="39"/>
      <c r="L191" s="42"/>
      <c r="M191" s="196"/>
      <c r="N191" s="197"/>
      <c r="O191" s="67"/>
      <c r="P191" s="67"/>
      <c r="Q191" s="67"/>
      <c r="R191" s="67"/>
      <c r="S191" s="67"/>
      <c r="T191" s="68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9" t="s">
        <v>163</v>
      </c>
      <c r="AU191" s="19" t="s">
        <v>90</v>
      </c>
    </row>
    <row r="192" spans="2:51" s="13" customFormat="1" ht="11.25">
      <c r="B192" s="198"/>
      <c r="C192" s="199"/>
      <c r="D192" s="200" t="s">
        <v>165</v>
      </c>
      <c r="E192" s="201" t="s">
        <v>79</v>
      </c>
      <c r="F192" s="202" t="s">
        <v>341</v>
      </c>
      <c r="G192" s="199"/>
      <c r="H192" s="203">
        <v>2.7</v>
      </c>
      <c r="I192" s="204"/>
      <c r="J192" s="199"/>
      <c r="K192" s="199"/>
      <c r="L192" s="205"/>
      <c r="M192" s="206"/>
      <c r="N192" s="207"/>
      <c r="O192" s="207"/>
      <c r="P192" s="207"/>
      <c r="Q192" s="207"/>
      <c r="R192" s="207"/>
      <c r="S192" s="207"/>
      <c r="T192" s="208"/>
      <c r="AT192" s="209" t="s">
        <v>165</v>
      </c>
      <c r="AU192" s="209" t="s">
        <v>90</v>
      </c>
      <c r="AV192" s="13" t="s">
        <v>90</v>
      </c>
      <c r="AW192" s="13" t="s">
        <v>41</v>
      </c>
      <c r="AX192" s="13" t="s">
        <v>88</v>
      </c>
      <c r="AY192" s="209" t="s">
        <v>154</v>
      </c>
    </row>
    <row r="193" spans="1:65" s="2" customFormat="1" ht="37.9" customHeight="1">
      <c r="A193" s="37"/>
      <c r="B193" s="38"/>
      <c r="C193" s="181" t="s">
        <v>342</v>
      </c>
      <c r="D193" s="181" t="s">
        <v>156</v>
      </c>
      <c r="E193" s="182" t="s">
        <v>343</v>
      </c>
      <c r="F193" s="183" t="s">
        <v>344</v>
      </c>
      <c r="G193" s="184" t="s">
        <v>193</v>
      </c>
      <c r="H193" s="185">
        <v>0.76</v>
      </c>
      <c r="I193" s="186"/>
      <c r="J193" s="185">
        <f>ROUND(I193*H193,2)</f>
        <v>0</v>
      </c>
      <c r="K193" s="183" t="s">
        <v>160</v>
      </c>
      <c r="L193" s="42"/>
      <c r="M193" s="187" t="s">
        <v>79</v>
      </c>
      <c r="N193" s="188" t="s">
        <v>51</v>
      </c>
      <c r="O193" s="67"/>
      <c r="P193" s="189">
        <f>O193*H193</f>
        <v>0</v>
      </c>
      <c r="Q193" s="189">
        <v>0</v>
      </c>
      <c r="R193" s="189">
        <f>Q193*H193</f>
        <v>0</v>
      </c>
      <c r="S193" s="189">
        <v>0</v>
      </c>
      <c r="T193" s="190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191" t="s">
        <v>161</v>
      </c>
      <c r="AT193" s="191" t="s">
        <v>156</v>
      </c>
      <c r="AU193" s="191" t="s">
        <v>90</v>
      </c>
      <c r="AY193" s="19" t="s">
        <v>154</v>
      </c>
      <c r="BE193" s="192">
        <f>IF(N193="základní",J193,0)</f>
        <v>0</v>
      </c>
      <c r="BF193" s="192">
        <f>IF(N193="snížená",J193,0)</f>
        <v>0</v>
      </c>
      <c r="BG193" s="192">
        <f>IF(N193="zákl. přenesená",J193,0)</f>
        <v>0</v>
      </c>
      <c r="BH193" s="192">
        <f>IF(N193="sníž. přenesená",J193,0)</f>
        <v>0</v>
      </c>
      <c r="BI193" s="192">
        <f>IF(N193="nulová",J193,0)</f>
        <v>0</v>
      </c>
      <c r="BJ193" s="19" t="s">
        <v>88</v>
      </c>
      <c r="BK193" s="192">
        <f>ROUND(I193*H193,2)</f>
        <v>0</v>
      </c>
      <c r="BL193" s="19" t="s">
        <v>161</v>
      </c>
      <c r="BM193" s="191" t="s">
        <v>345</v>
      </c>
    </row>
    <row r="194" spans="1:47" s="2" customFormat="1" ht="11.25">
      <c r="A194" s="37"/>
      <c r="B194" s="38"/>
      <c r="C194" s="39"/>
      <c r="D194" s="193" t="s">
        <v>163</v>
      </c>
      <c r="E194" s="39"/>
      <c r="F194" s="194" t="s">
        <v>346</v>
      </c>
      <c r="G194" s="39"/>
      <c r="H194" s="39"/>
      <c r="I194" s="195"/>
      <c r="J194" s="39"/>
      <c r="K194" s="39"/>
      <c r="L194" s="42"/>
      <c r="M194" s="196"/>
      <c r="N194" s="197"/>
      <c r="O194" s="67"/>
      <c r="P194" s="67"/>
      <c r="Q194" s="67"/>
      <c r="R194" s="67"/>
      <c r="S194" s="67"/>
      <c r="T194" s="68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9" t="s">
        <v>163</v>
      </c>
      <c r="AU194" s="19" t="s">
        <v>90</v>
      </c>
    </row>
    <row r="195" spans="2:51" s="13" customFormat="1" ht="11.25">
      <c r="B195" s="198"/>
      <c r="C195" s="199"/>
      <c r="D195" s="200" t="s">
        <v>165</v>
      </c>
      <c r="E195" s="201" t="s">
        <v>79</v>
      </c>
      <c r="F195" s="202" t="s">
        <v>347</v>
      </c>
      <c r="G195" s="199"/>
      <c r="H195" s="203">
        <v>1.26</v>
      </c>
      <c r="I195" s="204"/>
      <c r="J195" s="199"/>
      <c r="K195" s="199"/>
      <c r="L195" s="205"/>
      <c r="M195" s="206"/>
      <c r="N195" s="207"/>
      <c r="O195" s="207"/>
      <c r="P195" s="207"/>
      <c r="Q195" s="207"/>
      <c r="R195" s="207"/>
      <c r="S195" s="207"/>
      <c r="T195" s="208"/>
      <c r="AT195" s="209" t="s">
        <v>165</v>
      </c>
      <c r="AU195" s="209" t="s">
        <v>90</v>
      </c>
      <c r="AV195" s="13" t="s">
        <v>90</v>
      </c>
      <c r="AW195" s="13" t="s">
        <v>41</v>
      </c>
      <c r="AX195" s="13" t="s">
        <v>81</v>
      </c>
      <c r="AY195" s="209" t="s">
        <v>154</v>
      </c>
    </row>
    <row r="196" spans="2:51" s="13" customFormat="1" ht="11.25">
      <c r="B196" s="198"/>
      <c r="C196" s="199"/>
      <c r="D196" s="200" t="s">
        <v>165</v>
      </c>
      <c r="E196" s="201" t="s">
        <v>79</v>
      </c>
      <c r="F196" s="202" t="s">
        <v>348</v>
      </c>
      <c r="G196" s="199"/>
      <c r="H196" s="203">
        <v>-0.5</v>
      </c>
      <c r="I196" s="204"/>
      <c r="J196" s="199"/>
      <c r="K196" s="199"/>
      <c r="L196" s="205"/>
      <c r="M196" s="206"/>
      <c r="N196" s="207"/>
      <c r="O196" s="207"/>
      <c r="P196" s="207"/>
      <c r="Q196" s="207"/>
      <c r="R196" s="207"/>
      <c r="S196" s="207"/>
      <c r="T196" s="208"/>
      <c r="AT196" s="209" t="s">
        <v>165</v>
      </c>
      <c r="AU196" s="209" t="s">
        <v>90</v>
      </c>
      <c r="AV196" s="13" t="s">
        <v>90</v>
      </c>
      <c r="AW196" s="13" t="s">
        <v>41</v>
      </c>
      <c r="AX196" s="13" t="s">
        <v>81</v>
      </c>
      <c r="AY196" s="209" t="s">
        <v>154</v>
      </c>
    </row>
    <row r="197" spans="2:51" s="15" customFormat="1" ht="11.25">
      <c r="B197" s="220"/>
      <c r="C197" s="221"/>
      <c r="D197" s="200" t="s">
        <v>165</v>
      </c>
      <c r="E197" s="222" t="s">
        <v>79</v>
      </c>
      <c r="F197" s="223" t="s">
        <v>206</v>
      </c>
      <c r="G197" s="221"/>
      <c r="H197" s="224">
        <v>0.76</v>
      </c>
      <c r="I197" s="225"/>
      <c r="J197" s="221"/>
      <c r="K197" s="221"/>
      <c r="L197" s="226"/>
      <c r="M197" s="227"/>
      <c r="N197" s="228"/>
      <c r="O197" s="228"/>
      <c r="P197" s="228"/>
      <c r="Q197" s="228"/>
      <c r="R197" s="228"/>
      <c r="S197" s="228"/>
      <c r="T197" s="229"/>
      <c r="AT197" s="230" t="s">
        <v>165</v>
      </c>
      <c r="AU197" s="230" t="s">
        <v>90</v>
      </c>
      <c r="AV197" s="15" t="s">
        <v>161</v>
      </c>
      <c r="AW197" s="15" t="s">
        <v>41</v>
      </c>
      <c r="AX197" s="15" t="s">
        <v>88</v>
      </c>
      <c r="AY197" s="230" t="s">
        <v>154</v>
      </c>
    </row>
    <row r="198" spans="1:65" s="2" customFormat="1" ht="16.5" customHeight="1">
      <c r="A198" s="37"/>
      <c r="B198" s="38"/>
      <c r="C198" s="231" t="s">
        <v>349</v>
      </c>
      <c r="D198" s="231" t="s">
        <v>277</v>
      </c>
      <c r="E198" s="232" t="s">
        <v>350</v>
      </c>
      <c r="F198" s="233" t="s">
        <v>351</v>
      </c>
      <c r="G198" s="234" t="s">
        <v>280</v>
      </c>
      <c r="H198" s="235">
        <v>1.37</v>
      </c>
      <c r="I198" s="236"/>
      <c r="J198" s="235">
        <f>ROUND(I198*H198,2)</f>
        <v>0</v>
      </c>
      <c r="K198" s="233" t="s">
        <v>160</v>
      </c>
      <c r="L198" s="237"/>
      <c r="M198" s="238" t="s">
        <v>79</v>
      </c>
      <c r="N198" s="239" t="s">
        <v>51</v>
      </c>
      <c r="O198" s="67"/>
      <c r="P198" s="189">
        <f>O198*H198</f>
        <v>0</v>
      </c>
      <c r="Q198" s="189">
        <v>0</v>
      </c>
      <c r="R198" s="189">
        <f>Q198*H198</f>
        <v>0</v>
      </c>
      <c r="S198" s="189">
        <v>0</v>
      </c>
      <c r="T198" s="190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91" t="s">
        <v>207</v>
      </c>
      <c r="AT198" s="191" t="s">
        <v>277</v>
      </c>
      <c r="AU198" s="191" t="s">
        <v>90</v>
      </c>
      <c r="AY198" s="19" t="s">
        <v>154</v>
      </c>
      <c r="BE198" s="192">
        <f>IF(N198="základní",J198,0)</f>
        <v>0</v>
      </c>
      <c r="BF198" s="192">
        <f>IF(N198="snížená",J198,0)</f>
        <v>0</v>
      </c>
      <c r="BG198" s="192">
        <f>IF(N198="zákl. přenesená",J198,0)</f>
        <v>0</v>
      </c>
      <c r="BH198" s="192">
        <f>IF(N198="sníž. přenesená",J198,0)</f>
        <v>0</v>
      </c>
      <c r="BI198" s="192">
        <f>IF(N198="nulová",J198,0)</f>
        <v>0</v>
      </c>
      <c r="BJ198" s="19" t="s">
        <v>88</v>
      </c>
      <c r="BK198" s="192">
        <f>ROUND(I198*H198,2)</f>
        <v>0</v>
      </c>
      <c r="BL198" s="19" t="s">
        <v>161</v>
      </c>
      <c r="BM198" s="191" t="s">
        <v>352</v>
      </c>
    </row>
    <row r="199" spans="1:47" s="2" customFormat="1" ht="11.25">
      <c r="A199" s="37"/>
      <c r="B199" s="38"/>
      <c r="C199" s="39"/>
      <c r="D199" s="193" t="s">
        <v>163</v>
      </c>
      <c r="E199" s="39"/>
      <c r="F199" s="194" t="s">
        <v>353</v>
      </c>
      <c r="G199" s="39"/>
      <c r="H199" s="39"/>
      <c r="I199" s="195"/>
      <c r="J199" s="39"/>
      <c r="K199" s="39"/>
      <c r="L199" s="42"/>
      <c r="M199" s="196"/>
      <c r="N199" s="197"/>
      <c r="O199" s="67"/>
      <c r="P199" s="67"/>
      <c r="Q199" s="67"/>
      <c r="R199" s="67"/>
      <c r="S199" s="67"/>
      <c r="T199" s="68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9" t="s">
        <v>163</v>
      </c>
      <c r="AU199" s="19" t="s">
        <v>90</v>
      </c>
    </row>
    <row r="200" spans="2:51" s="13" customFormat="1" ht="11.25">
      <c r="B200" s="198"/>
      <c r="C200" s="199"/>
      <c r="D200" s="200" t="s">
        <v>165</v>
      </c>
      <c r="E200" s="201" t="s">
        <v>79</v>
      </c>
      <c r="F200" s="202" t="s">
        <v>354</v>
      </c>
      <c r="G200" s="199"/>
      <c r="H200" s="203">
        <v>1.37</v>
      </c>
      <c r="I200" s="204"/>
      <c r="J200" s="199"/>
      <c r="K200" s="199"/>
      <c r="L200" s="205"/>
      <c r="M200" s="206"/>
      <c r="N200" s="207"/>
      <c r="O200" s="207"/>
      <c r="P200" s="207"/>
      <c r="Q200" s="207"/>
      <c r="R200" s="207"/>
      <c r="S200" s="207"/>
      <c r="T200" s="208"/>
      <c r="AT200" s="209" t="s">
        <v>165</v>
      </c>
      <c r="AU200" s="209" t="s">
        <v>90</v>
      </c>
      <c r="AV200" s="13" t="s">
        <v>90</v>
      </c>
      <c r="AW200" s="13" t="s">
        <v>41</v>
      </c>
      <c r="AX200" s="13" t="s">
        <v>88</v>
      </c>
      <c r="AY200" s="209" t="s">
        <v>154</v>
      </c>
    </row>
    <row r="201" spans="2:63" s="12" customFormat="1" ht="22.9" customHeight="1">
      <c r="B201" s="165"/>
      <c r="C201" s="166"/>
      <c r="D201" s="167" t="s">
        <v>80</v>
      </c>
      <c r="E201" s="179" t="s">
        <v>90</v>
      </c>
      <c r="F201" s="179" t="s">
        <v>355</v>
      </c>
      <c r="G201" s="166"/>
      <c r="H201" s="166"/>
      <c r="I201" s="169"/>
      <c r="J201" s="180">
        <f>BK201</f>
        <v>0</v>
      </c>
      <c r="K201" s="166"/>
      <c r="L201" s="171"/>
      <c r="M201" s="172"/>
      <c r="N201" s="173"/>
      <c r="O201" s="173"/>
      <c r="P201" s="174">
        <f>SUM(P202:P229)</f>
        <v>0</v>
      </c>
      <c r="Q201" s="173"/>
      <c r="R201" s="174">
        <f>SUM(R202:R229)</f>
        <v>4.0913705</v>
      </c>
      <c r="S201" s="173"/>
      <c r="T201" s="175">
        <f>SUM(T202:T229)</f>
        <v>0</v>
      </c>
      <c r="AR201" s="176" t="s">
        <v>88</v>
      </c>
      <c r="AT201" s="177" t="s">
        <v>80</v>
      </c>
      <c r="AU201" s="177" t="s">
        <v>88</v>
      </c>
      <c r="AY201" s="176" t="s">
        <v>154</v>
      </c>
      <c r="BK201" s="178">
        <f>SUM(BK202:BK229)</f>
        <v>0</v>
      </c>
    </row>
    <row r="202" spans="1:65" s="2" customFormat="1" ht="24.2" customHeight="1">
      <c r="A202" s="37"/>
      <c r="B202" s="38"/>
      <c r="C202" s="181" t="s">
        <v>356</v>
      </c>
      <c r="D202" s="181" t="s">
        <v>156</v>
      </c>
      <c r="E202" s="182" t="s">
        <v>357</v>
      </c>
      <c r="F202" s="183" t="s">
        <v>358</v>
      </c>
      <c r="G202" s="184" t="s">
        <v>216</v>
      </c>
      <c r="H202" s="185">
        <v>7.95</v>
      </c>
      <c r="I202" s="186"/>
      <c r="J202" s="185">
        <f>ROUND(I202*H202,2)</f>
        <v>0</v>
      </c>
      <c r="K202" s="183" t="s">
        <v>160</v>
      </c>
      <c r="L202" s="42"/>
      <c r="M202" s="187" t="s">
        <v>79</v>
      </c>
      <c r="N202" s="188" t="s">
        <v>51</v>
      </c>
      <c r="O202" s="67"/>
      <c r="P202" s="189">
        <f>O202*H202</f>
        <v>0</v>
      </c>
      <c r="Q202" s="189">
        <v>0.0001</v>
      </c>
      <c r="R202" s="189">
        <f>Q202*H202</f>
        <v>0.000795</v>
      </c>
      <c r="S202" s="189">
        <v>0</v>
      </c>
      <c r="T202" s="190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91" t="s">
        <v>161</v>
      </c>
      <c r="AT202" s="191" t="s">
        <v>156</v>
      </c>
      <c r="AU202" s="191" t="s">
        <v>90</v>
      </c>
      <c r="AY202" s="19" t="s">
        <v>154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19" t="s">
        <v>88</v>
      </c>
      <c r="BK202" s="192">
        <f>ROUND(I202*H202,2)</f>
        <v>0</v>
      </c>
      <c r="BL202" s="19" t="s">
        <v>161</v>
      </c>
      <c r="BM202" s="191" t="s">
        <v>359</v>
      </c>
    </row>
    <row r="203" spans="1:47" s="2" customFormat="1" ht="11.25">
      <c r="A203" s="37"/>
      <c r="B203" s="38"/>
      <c r="C203" s="39"/>
      <c r="D203" s="193" t="s">
        <v>163</v>
      </c>
      <c r="E203" s="39"/>
      <c r="F203" s="194" t="s">
        <v>360</v>
      </c>
      <c r="G203" s="39"/>
      <c r="H203" s="39"/>
      <c r="I203" s="195"/>
      <c r="J203" s="39"/>
      <c r="K203" s="39"/>
      <c r="L203" s="42"/>
      <c r="M203" s="196"/>
      <c r="N203" s="197"/>
      <c r="O203" s="67"/>
      <c r="P203" s="67"/>
      <c r="Q203" s="67"/>
      <c r="R203" s="67"/>
      <c r="S203" s="67"/>
      <c r="T203" s="68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9" t="s">
        <v>163</v>
      </c>
      <c r="AU203" s="19" t="s">
        <v>90</v>
      </c>
    </row>
    <row r="204" spans="2:51" s="13" customFormat="1" ht="11.25">
      <c r="B204" s="198"/>
      <c r="C204" s="199"/>
      <c r="D204" s="200" t="s">
        <v>165</v>
      </c>
      <c r="E204" s="201" t="s">
        <v>79</v>
      </c>
      <c r="F204" s="202" t="s">
        <v>361</v>
      </c>
      <c r="G204" s="199"/>
      <c r="H204" s="203">
        <v>5.02</v>
      </c>
      <c r="I204" s="204"/>
      <c r="J204" s="199"/>
      <c r="K204" s="199"/>
      <c r="L204" s="205"/>
      <c r="M204" s="206"/>
      <c r="N204" s="207"/>
      <c r="O204" s="207"/>
      <c r="P204" s="207"/>
      <c r="Q204" s="207"/>
      <c r="R204" s="207"/>
      <c r="S204" s="207"/>
      <c r="T204" s="208"/>
      <c r="AT204" s="209" t="s">
        <v>165</v>
      </c>
      <c r="AU204" s="209" t="s">
        <v>90</v>
      </c>
      <c r="AV204" s="13" t="s">
        <v>90</v>
      </c>
      <c r="AW204" s="13" t="s">
        <v>41</v>
      </c>
      <c r="AX204" s="13" t="s">
        <v>81</v>
      </c>
      <c r="AY204" s="209" t="s">
        <v>154</v>
      </c>
    </row>
    <row r="205" spans="2:51" s="13" customFormat="1" ht="11.25">
      <c r="B205" s="198"/>
      <c r="C205" s="199"/>
      <c r="D205" s="200" t="s">
        <v>165</v>
      </c>
      <c r="E205" s="201" t="s">
        <v>79</v>
      </c>
      <c r="F205" s="202" t="s">
        <v>362</v>
      </c>
      <c r="G205" s="199"/>
      <c r="H205" s="203">
        <v>1.42</v>
      </c>
      <c r="I205" s="204"/>
      <c r="J205" s="199"/>
      <c r="K205" s="199"/>
      <c r="L205" s="205"/>
      <c r="M205" s="206"/>
      <c r="N205" s="207"/>
      <c r="O205" s="207"/>
      <c r="P205" s="207"/>
      <c r="Q205" s="207"/>
      <c r="R205" s="207"/>
      <c r="S205" s="207"/>
      <c r="T205" s="208"/>
      <c r="AT205" s="209" t="s">
        <v>165</v>
      </c>
      <c r="AU205" s="209" t="s">
        <v>90</v>
      </c>
      <c r="AV205" s="13" t="s">
        <v>90</v>
      </c>
      <c r="AW205" s="13" t="s">
        <v>41</v>
      </c>
      <c r="AX205" s="13" t="s">
        <v>81</v>
      </c>
      <c r="AY205" s="209" t="s">
        <v>154</v>
      </c>
    </row>
    <row r="206" spans="2:51" s="13" customFormat="1" ht="11.25">
      <c r="B206" s="198"/>
      <c r="C206" s="199"/>
      <c r="D206" s="200" t="s">
        <v>165</v>
      </c>
      <c r="E206" s="201" t="s">
        <v>79</v>
      </c>
      <c r="F206" s="202" t="s">
        <v>363</v>
      </c>
      <c r="G206" s="199"/>
      <c r="H206" s="203">
        <v>1.51</v>
      </c>
      <c r="I206" s="204"/>
      <c r="J206" s="199"/>
      <c r="K206" s="199"/>
      <c r="L206" s="205"/>
      <c r="M206" s="206"/>
      <c r="N206" s="207"/>
      <c r="O206" s="207"/>
      <c r="P206" s="207"/>
      <c r="Q206" s="207"/>
      <c r="R206" s="207"/>
      <c r="S206" s="207"/>
      <c r="T206" s="208"/>
      <c r="AT206" s="209" t="s">
        <v>165</v>
      </c>
      <c r="AU206" s="209" t="s">
        <v>90</v>
      </c>
      <c r="AV206" s="13" t="s">
        <v>90</v>
      </c>
      <c r="AW206" s="13" t="s">
        <v>41</v>
      </c>
      <c r="AX206" s="13" t="s">
        <v>81</v>
      </c>
      <c r="AY206" s="209" t="s">
        <v>154</v>
      </c>
    </row>
    <row r="207" spans="2:51" s="15" customFormat="1" ht="11.25">
      <c r="B207" s="220"/>
      <c r="C207" s="221"/>
      <c r="D207" s="200" t="s">
        <v>165</v>
      </c>
      <c r="E207" s="222" t="s">
        <v>79</v>
      </c>
      <c r="F207" s="223" t="s">
        <v>206</v>
      </c>
      <c r="G207" s="221"/>
      <c r="H207" s="224">
        <v>7.95</v>
      </c>
      <c r="I207" s="225"/>
      <c r="J207" s="221"/>
      <c r="K207" s="221"/>
      <c r="L207" s="226"/>
      <c r="M207" s="227"/>
      <c r="N207" s="228"/>
      <c r="O207" s="228"/>
      <c r="P207" s="228"/>
      <c r="Q207" s="228"/>
      <c r="R207" s="228"/>
      <c r="S207" s="228"/>
      <c r="T207" s="229"/>
      <c r="AT207" s="230" t="s">
        <v>165</v>
      </c>
      <c r="AU207" s="230" t="s">
        <v>90</v>
      </c>
      <c r="AV207" s="15" t="s">
        <v>161</v>
      </c>
      <c r="AW207" s="15" t="s">
        <v>41</v>
      </c>
      <c r="AX207" s="15" t="s">
        <v>88</v>
      </c>
      <c r="AY207" s="230" t="s">
        <v>154</v>
      </c>
    </row>
    <row r="208" spans="1:65" s="2" customFormat="1" ht="16.5" customHeight="1">
      <c r="A208" s="37"/>
      <c r="B208" s="38"/>
      <c r="C208" s="231" t="s">
        <v>364</v>
      </c>
      <c r="D208" s="231" t="s">
        <v>277</v>
      </c>
      <c r="E208" s="232" t="s">
        <v>365</v>
      </c>
      <c r="F208" s="233" t="s">
        <v>366</v>
      </c>
      <c r="G208" s="234" t="s">
        <v>216</v>
      </c>
      <c r="H208" s="235">
        <v>8.75</v>
      </c>
      <c r="I208" s="236"/>
      <c r="J208" s="235">
        <f>ROUND(I208*H208,2)</f>
        <v>0</v>
      </c>
      <c r="K208" s="233" t="s">
        <v>160</v>
      </c>
      <c r="L208" s="237"/>
      <c r="M208" s="238" t="s">
        <v>79</v>
      </c>
      <c r="N208" s="239" t="s">
        <v>51</v>
      </c>
      <c r="O208" s="67"/>
      <c r="P208" s="189">
        <f>O208*H208</f>
        <v>0</v>
      </c>
      <c r="Q208" s="189">
        <v>0.0008</v>
      </c>
      <c r="R208" s="189">
        <f>Q208*H208</f>
        <v>0.007</v>
      </c>
      <c r="S208" s="189">
        <v>0</v>
      </c>
      <c r="T208" s="190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191" t="s">
        <v>207</v>
      </c>
      <c r="AT208" s="191" t="s">
        <v>277</v>
      </c>
      <c r="AU208" s="191" t="s">
        <v>90</v>
      </c>
      <c r="AY208" s="19" t="s">
        <v>154</v>
      </c>
      <c r="BE208" s="192">
        <f>IF(N208="základní",J208,0)</f>
        <v>0</v>
      </c>
      <c r="BF208" s="192">
        <f>IF(N208="snížená",J208,0)</f>
        <v>0</v>
      </c>
      <c r="BG208" s="192">
        <f>IF(N208="zákl. přenesená",J208,0)</f>
        <v>0</v>
      </c>
      <c r="BH208" s="192">
        <f>IF(N208="sníž. přenesená",J208,0)</f>
        <v>0</v>
      </c>
      <c r="BI208" s="192">
        <f>IF(N208="nulová",J208,0)</f>
        <v>0</v>
      </c>
      <c r="BJ208" s="19" t="s">
        <v>88</v>
      </c>
      <c r="BK208" s="192">
        <f>ROUND(I208*H208,2)</f>
        <v>0</v>
      </c>
      <c r="BL208" s="19" t="s">
        <v>161</v>
      </c>
      <c r="BM208" s="191" t="s">
        <v>367</v>
      </c>
    </row>
    <row r="209" spans="1:47" s="2" customFormat="1" ht="11.25">
      <c r="A209" s="37"/>
      <c r="B209" s="38"/>
      <c r="C209" s="39"/>
      <c r="D209" s="193" t="s">
        <v>163</v>
      </c>
      <c r="E209" s="39"/>
      <c r="F209" s="194" t="s">
        <v>368</v>
      </c>
      <c r="G209" s="39"/>
      <c r="H209" s="39"/>
      <c r="I209" s="195"/>
      <c r="J209" s="39"/>
      <c r="K209" s="39"/>
      <c r="L209" s="42"/>
      <c r="M209" s="196"/>
      <c r="N209" s="197"/>
      <c r="O209" s="67"/>
      <c r="P209" s="67"/>
      <c r="Q209" s="67"/>
      <c r="R209" s="67"/>
      <c r="S209" s="67"/>
      <c r="T209" s="68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9" t="s">
        <v>163</v>
      </c>
      <c r="AU209" s="19" t="s">
        <v>90</v>
      </c>
    </row>
    <row r="210" spans="2:51" s="13" customFormat="1" ht="11.25">
      <c r="B210" s="198"/>
      <c r="C210" s="199"/>
      <c r="D210" s="200" t="s">
        <v>165</v>
      </c>
      <c r="E210" s="201" t="s">
        <v>79</v>
      </c>
      <c r="F210" s="202" t="s">
        <v>369</v>
      </c>
      <c r="G210" s="199"/>
      <c r="H210" s="203">
        <v>8.75</v>
      </c>
      <c r="I210" s="204"/>
      <c r="J210" s="199"/>
      <c r="K210" s="199"/>
      <c r="L210" s="205"/>
      <c r="M210" s="206"/>
      <c r="N210" s="207"/>
      <c r="O210" s="207"/>
      <c r="P210" s="207"/>
      <c r="Q210" s="207"/>
      <c r="R210" s="207"/>
      <c r="S210" s="207"/>
      <c r="T210" s="208"/>
      <c r="AT210" s="209" t="s">
        <v>165</v>
      </c>
      <c r="AU210" s="209" t="s">
        <v>90</v>
      </c>
      <c r="AV210" s="13" t="s">
        <v>90</v>
      </c>
      <c r="AW210" s="13" t="s">
        <v>41</v>
      </c>
      <c r="AX210" s="13" t="s">
        <v>88</v>
      </c>
      <c r="AY210" s="209" t="s">
        <v>154</v>
      </c>
    </row>
    <row r="211" spans="1:65" s="2" customFormat="1" ht="24.2" customHeight="1">
      <c r="A211" s="37"/>
      <c r="B211" s="38"/>
      <c r="C211" s="181" t="s">
        <v>370</v>
      </c>
      <c r="D211" s="181" t="s">
        <v>156</v>
      </c>
      <c r="E211" s="182" t="s">
        <v>371</v>
      </c>
      <c r="F211" s="183" t="s">
        <v>372</v>
      </c>
      <c r="G211" s="184" t="s">
        <v>216</v>
      </c>
      <c r="H211" s="185">
        <v>1.3</v>
      </c>
      <c r="I211" s="186"/>
      <c r="J211" s="185">
        <f>ROUND(I211*H211,2)</f>
        <v>0</v>
      </c>
      <c r="K211" s="183" t="s">
        <v>160</v>
      </c>
      <c r="L211" s="42"/>
      <c r="M211" s="187" t="s">
        <v>79</v>
      </c>
      <c r="N211" s="188" t="s">
        <v>51</v>
      </c>
      <c r="O211" s="67"/>
      <c r="P211" s="189">
        <f>O211*H211</f>
        <v>0</v>
      </c>
      <c r="Q211" s="189">
        <v>0</v>
      </c>
      <c r="R211" s="189">
        <f>Q211*H211</f>
        <v>0</v>
      </c>
      <c r="S211" s="189">
        <v>0</v>
      </c>
      <c r="T211" s="190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191" t="s">
        <v>161</v>
      </c>
      <c r="AT211" s="191" t="s">
        <v>156</v>
      </c>
      <c r="AU211" s="191" t="s">
        <v>90</v>
      </c>
      <c r="AY211" s="19" t="s">
        <v>154</v>
      </c>
      <c r="BE211" s="192">
        <f>IF(N211="základní",J211,0)</f>
        <v>0</v>
      </c>
      <c r="BF211" s="192">
        <f>IF(N211="snížená",J211,0)</f>
        <v>0</v>
      </c>
      <c r="BG211" s="192">
        <f>IF(N211="zákl. přenesená",J211,0)</f>
        <v>0</v>
      </c>
      <c r="BH211" s="192">
        <f>IF(N211="sníž. přenesená",J211,0)</f>
        <v>0</v>
      </c>
      <c r="BI211" s="192">
        <f>IF(N211="nulová",J211,0)</f>
        <v>0</v>
      </c>
      <c r="BJ211" s="19" t="s">
        <v>88</v>
      </c>
      <c r="BK211" s="192">
        <f>ROUND(I211*H211,2)</f>
        <v>0</v>
      </c>
      <c r="BL211" s="19" t="s">
        <v>161</v>
      </c>
      <c r="BM211" s="191" t="s">
        <v>373</v>
      </c>
    </row>
    <row r="212" spans="1:47" s="2" customFormat="1" ht="11.25">
      <c r="A212" s="37"/>
      <c r="B212" s="38"/>
      <c r="C212" s="39"/>
      <c r="D212" s="193" t="s">
        <v>163</v>
      </c>
      <c r="E212" s="39"/>
      <c r="F212" s="194" t="s">
        <v>374</v>
      </c>
      <c r="G212" s="39"/>
      <c r="H212" s="39"/>
      <c r="I212" s="195"/>
      <c r="J212" s="39"/>
      <c r="K212" s="39"/>
      <c r="L212" s="42"/>
      <c r="M212" s="196"/>
      <c r="N212" s="197"/>
      <c r="O212" s="67"/>
      <c r="P212" s="67"/>
      <c r="Q212" s="67"/>
      <c r="R212" s="67"/>
      <c r="S212" s="67"/>
      <c r="T212" s="68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9" t="s">
        <v>163</v>
      </c>
      <c r="AU212" s="19" t="s">
        <v>90</v>
      </c>
    </row>
    <row r="213" spans="2:51" s="13" customFormat="1" ht="11.25">
      <c r="B213" s="198"/>
      <c r="C213" s="199"/>
      <c r="D213" s="200" t="s">
        <v>165</v>
      </c>
      <c r="E213" s="201" t="s">
        <v>79</v>
      </c>
      <c r="F213" s="202" t="s">
        <v>375</v>
      </c>
      <c r="G213" s="199"/>
      <c r="H213" s="203">
        <v>1.3</v>
      </c>
      <c r="I213" s="204"/>
      <c r="J213" s="199"/>
      <c r="K213" s="199"/>
      <c r="L213" s="205"/>
      <c r="M213" s="206"/>
      <c r="N213" s="207"/>
      <c r="O213" s="207"/>
      <c r="P213" s="207"/>
      <c r="Q213" s="207"/>
      <c r="R213" s="207"/>
      <c r="S213" s="207"/>
      <c r="T213" s="208"/>
      <c r="AT213" s="209" t="s">
        <v>165</v>
      </c>
      <c r="AU213" s="209" t="s">
        <v>90</v>
      </c>
      <c r="AV213" s="13" t="s">
        <v>90</v>
      </c>
      <c r="AW213" s="13" t="s">
        <v>41</v>
      </c>
      <c r="AX213" s="13" t="s">
        <v>88</v>
      </c>
      <c r="AY213" s="209" t="s">
        <v>154</v>
      </c>
    </row>
    <row r="214" spans="1:65" s="2" customFormat="1" ht="16.5" customHeight="1">
      <c r="A214" s="37"/>
      <c r="B214" s="38"/>
      <c r="C214" s="181" t="s">
        <v>376</v>
      </c>
      <c r="D214" s="181" t="s">
        <v>156</v>
      </c>
      <c r="E214" s="182" t="s">
        <v>377</v>
      </c>
      <c r="F214" s="183" t="s">
        <v>378</v>
      </c>
      <c r="G214" s="184" t="s">
        <v>216</v>
      </c>
      <c r="H214" s="185">
        <v>10.5</v>
      </c>
      <c r="I214" s="186"/>
      <c r="J214" s="185">
        <f>ROUND(I214*H214,2)</f>
        <v>0</v>
      </c>
      <c r="K214" s="183" t="s">
        <v>160</v>
      </c>
      <c r="L214" s="42"/>
      <c r="M214" s="187" t="s">
        <v>79</v>
      </c>
      <c r="N214" s="188" t="s">
        <v>51</v>
      </c>
      <c r="O214" s="67"/>
      <c r="P214" s="189">
        <f>O214*H214</f>
        <v>0</v>
      </c>
      <c r="Q214" s="189">
        <v>0</v>
      </c>
      <c r="R214" s="189">
        <f>Q214*H214</f>
        <v>0</v>
      </c>
      <c r="S214" s="189">
        <v>0</v>
      </c>
      <c r="T214" s="190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191" t="s">
        <v>161</v>
      </c>
      <c r="AT214" s="191" t="s">
        <v>156</v>
      </c>
      <c r="AU214" s="191" t="s">
        <v>90</v>
      </c>
      <c r="AY214" s="19" t="s">
        <v>154</v>
      </c>
      <c r="BE214" s="192">
        <f>IF(N214="základní",J214,0)</f>
        <v>0</v>
      </c>
      <c r="BF214" s="192">
        <f>IF(N214="snížená",J214,0)</f>
        <v>0</v>
      </c>
      <c r="BG214" s="192">
        <f>IF(N214="zákl. přenesená",J214,0)</f>
        <v>0</v>
      </c>
      <c r="BH214" s="192">
        <f>IF(N214="sníž. přenesená",J214,0)</f>
        <v>0</v>
      </c>
      <c r="BI214" s="192">
        <f>IF(N214="nulová",J214,0)</f>
        <v>0</v>
      </c>
      <c r="BJ214" s="19" t="s">
        <v>88</v>
      </c>
      <c r="BK214" s="192">
        <f>ROUND(I214*H214,2)</f>
        <v>0</v>
      </c>
      <c r="BL214" s="19" t="s">
        <v>161</v>
      </c>
      <c r="BM214" s="191" t="s">
        <v>379</v>
      </c>
    </row>
    <row r="215" spans="1:47" s="2" customFormat="1" ht="11.25">
      <c r="A215" s="37"/>
      <c r="B215" s="38"/>
      <c r="C215" s="39"/>
      <c r="D215" s="193" t="s">
        <v>163</v>
      </c>
      <c r="E215" s="39"/>
      <c r="F215" s="194" t="s">
        <v>380</v>
      </c>
      <c r="G215" s="39"/>
      <c r="H215" s="39"/>
      <c r="I215" s="195"/>
      <c r="J215" s="39"/>
      <c r="K215" s="39"/>
      <c r="L215" s="42"/>
      <c r="M215" s="196"/>
      <c r="N215" s="197"/>
      <c r="O215" s="67"/>
      <c r="P215" s="67"/>
      <c r="Q215" s="67"/>
      <c r="R215" s="67"/>
      <c r="S215" s="67"/>
      <c r="T215" s="68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9" t="s">
        <v>163</v>
      </c>
      <c r="AU215" s="19" t="s">
        <v>90</v>
      </c>
    </row>
    <row r="216" spans="2:51" s="13" customFormat="1" ht="11.25">
      <c r="B216" s="198"/>
      <c r="C216" s="199"/>
      <c r="D216" s="200" t="s">
        <v>165</v>
      </c>
      <c r="E216" s="201" t="s">
        <v>79</v>
      </c>
      <c r="F216" s="202" t="s">
        <v>381</v>
      </c>
      <c r="G216" s="199"/>
      <c r="H216" s="203">
        <v>10.5</v>
      </c>
      <c r="I216" s="204"/>
      <c r="J216" s="199"/>
      <c r="K216" s="199"/>
      <c r="L216" s="205"/>
      <c r="M216" s="206"/>
      <c r="N216" s="207"/>
      <c r="O216" s="207"/>
      <c r="P216" s="207"/>
      <c r="Q216" s="207"/>
      <c r="R216" s="207"/>
      <c r="S216" s="207"/>
      <c r="T216" s="208"/>
      <c r="AT216" s="209" t="s">
        <v>165</v>
      </c>
      <c r="AU216" s="209" t="s">
        <v>90</v>
      </c>
      <c r="AV216" s="13" t="s">
        <v>90</v>
      </c>
      <c r="AW216" s="13" t="s">
        <v>41</v>
      </c>
      <c r="AX216" s="13" t="s">
        <v>88</v>
      </c>
      <c r="AY216" s="209" t="s">
        <v>154</v>
      </c>
    </row>
    <row r="217" spans="1:65" s="2" customFormat="1" ht="16.5" customHeight="1">
      <c r="A217" s="37"/>
      <c r="B217" s="38"/>
      <c r="C217" s="181" t="s">
        <v>382</v>
      </c>
      <c r="D217" s="181" t="s">
        <v>156</v>
      </c>
      <c r="E217" s="182" t="s">
        <v>383</v>
      </c>
      <c r="F217" s="183" t="s">
        <v>384</v>
      </c>
      <c r="G217" s="184" t="s">
        <v>193</v>
      </c>
      <c r="H217" s="185">
        <v>1.5</v>
      </c>
      <c r="I217" s="186"/>
      <c r="J217" s="185">
        <f>ROUND(I217*H217,2)</f>
        <v>0</v>
      </c>
      <c r="K217" s="183" t="s">
        <v>160</v>
      </c>
      <c r="L217" s="42"/>
      <c r="M217" s="187" t="s">
        <v>79</v>
      </c>
      <c r="N217" s="188" t="s">
        <v>51</v>
      </c>
      <c r="O217" s="67"/>
      <c r="P217" s="189">
        <f>O217*H217</f>
        <v>0</v>
      </c>
      <c r="Q217" s="189">
        <v>2.45329</v>
      </c>
      <c r="R217" s="189">
        <f>Q217*H217</f>
        <v>3.679935</v>
      </c>
      <c r="S217" s="189">
        <v>0</v>
      </c>
      <c r="T217" s="190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191" t="s">
        <v>161</v>
      </c>
      <c r="AT217" s="191" t="s">
        <v>156</v>
      </c>
      <c r="AU217" s="191" t="s">
        <v>90</v>
      </c>
      <c r="AY217" s="19" t="s">
        <v>154</v>
      </c>
      <c r="BE217" s="192">
        <f>IF(N217="základní",J217,0)</f>
        <v>0</v>
      </c>
      <c r="BF217" s="192">
        <f>IF(N217="snížená",J217,0)</f>
        <v>0</v>
      </c>
      <c r="BG217" s="192">
        <f>IF(N217="zákl. přenesená",J217,0)</f>
        <v>0</v>
      </c>
      <c r="BH217" s="192">
        <f>IF(N217="sníž. přenesená",J217,0)</f>
        <v>0</v>
      </c>
      <c r="BI217" s="192">
        <f>IF(N217="nulová",J217,0)</f>
        <v>0</v>
      </c>
      <c r="BJ217" s="19" t="s">
        <v>88</v>
      </c>
      <c r="BK217" s="192">
        <f>ROUND(I217*H217,2)</f>
        <v>0</v>
      </c>
      <c r="BL217" s="19" t="s">
        <v>161</v>
      </c>
      <c r="BM217" s="191" t="s">
        <v>385</v>
      </c>
    </row>
    <row r="218" spans="1:47" s="2" customFormat="1" ht="11.25">
      <c r="A218" s="37"/>
      <c r="B218" s="38"/>
      <c r="C218" s="39"/>
      <c r="D218" s="193" t="s">
        <v>163</v>
      </c>
      <c r="E218" s="39"/>
      <c r="F218" s="194" t="s">
        <v>386</v>
      </c>
      <c r="G218" s="39"/>
      <c r="H218" s="39"/>
      <c r="I218" s="195"/>
      <c r="J218" s="39"/>
      <c r="K218" s="39"/>
      <c r="L218" s="42"/>
      <c r="M218" s="196"/>
      <c r="N218" s="197"/>
      <c r="O218" s="67"/>
      <c r="P218" s="67"/>
      <c r="Q218" s="67"/>
      <c r="R218" s="67"/>
      <c r="S218" s="67"/>
      <c r="T218" s="68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9" t="s">
        <v>163</v>
      </c>
      <c r="AU218" s="19" t="s">
        <v>90</v>
      </c>
    </row>
    <row r="219" spans="2:51" s="13" customFormat="1" ht="11.25">
      <c r="B219" s="198"/>
      <c r="C219" s="199"/>
      <c r="D219" s="200" t="s">
        <v>165</v>
      </c>
      <c r="E219" s="201" t="s">
        <v>79</v>
      </c>
      <c r="F219" s="202" t="s">
        <v>387</v>
      </c>
      <c r="G219" s="199"/>
      <c r="H219" s="203">
        <v>1.5</v>
      </c>
      <c r="I219" s="204"/>
      <c r="J219" s="199"/>
      <c r="K219" s="199"/>
      <c r="L219" s="205"/>
      <c r="M219" s="206"/>
      <c r="N219" s="207"/>
      <c r="O219" s="207"/>
      <c r="P219" s="207"/>
      <c r="Q219" s="207"/>
      <c r="R219" s="207"/>
      <c r="S219" s="207"/>
      <c r="T219" s="208"/>
      <c r="AT219" s="209" t="s">
        <v>165</v>
      </c>
      <c r="AU219" s="209" t="s">
        <v>90</v>
      </c>
      <c r="AV219" s="13" t="s">
        <v>90</v>
      </c>
      <c r="AW219" s="13" t="s">
        <v>41</v>
      </c>
      <c r="AX219" s="13" t="s">
        <v>88</v>
      </c>
      <c r="AY219" s="209" t="s">
        <v>154</v>
      </c>
    </row>
    <row r="220" spans="1:65" s="2" customFormat="1" ht="16.5" customHeight="1">
      <c r="A220" s="37"/>
      <c r="B220" s="38"/>
      <c r="C220" s="181" t="s">
        <v>388</v>
      </c>
      <c r="D220" s="181" t="s">
        <v>156</v>
      </c>
      <c r="E220" s="182" t="s">
        <v>389</v>
      </c>
      <c r="F220" s="183" t="s">
        <v>390</v>
      </c>
      <c r="G220" s="184" t="s">
        <v>280</v>
      </c>
      <c r="H220" s="185">
        <v>0.06</v>
      </c>
      <c r="I220" s="186"/>
      <c r="J220" s="185">
        <f>ROUND(I220*H220,2)</f>
        <v>0</v>
      </c>
      <c r="K220" s="183" t="s">
        <v>160</v>
      </c>
      <c r="L220" s="42"/>
      <c r="M220" s="187" t="s">
        <v>79</v>
      </c>
      <c r="N220" s="188" t="s">
        <v>51</v>
      </c>
      <c r="O220" s="67"/>
      <c r="P220" s="189">
        <f>O220*H220</f>
        <v>0</v>
      </c>
      <c r="Q220" s="189">
        <v>1.06062</v>
      </c>
      <c r="R220" s="189">
        <f>Q220*H220</f>
        <v>0.06363719999999999</v>
      </c>
      <c r="S220" s="189">
        <v>0</v>
      </c>
      <c r="T220" s="190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191" t="s">
        <v>161</v>
      </c>
      <c r="AT220" s="191" t="s">
        <v>156</v>
      </c>
      <c r="AU220" s="191" t="s">
        <v>90</v>
      </c>
      <c r="AY220" s="19" t="s">
        <v>154</v>
      </c>
      <c r="BE220" s="192">
        <f>IF(N220="základní",J220,0)</f>
        <v>0</v>
      </c>
      <c r="BF220" s="192">
        <f>IF(N220="snížená",J220,0)</f>
        <v>0</v>
      </c>
      <c r="BG220" s="192">
        <f>IF(N220="zákl. přenesená",J220,0)</f>
        <v>0</v>
      </c>
      <c r="BH220" s="192">
        <f>IF(N220="sníž. přenesená",J220,0)</f>
        <v>0</v>
      </c>
      <c r="BI220" s="192">
        <f>IF(N220="nulová",J220,0)</f>
        <v>0</v>
      </c>
      <c r="BJ220" s="19" t="s">
        <v>88</v>
      </c>
      <c r="BK220" s="192">
        <f>ROUND(I220*H220,2)</f>
        <v>0</v>
      </c>
      <c r="BL220" s="19" t="s">
        <v>161</v>
      </c>
      <c r="BM220" s="191" t="s">
        <v>391</v>
      </c>
    </row>
    <row r="221" spans="1:47" s="2" customFormat="1" ht="11.25">
      <c r="A221" s="37"/>
      <c r="B221" s="38"/>
      <c r="C221" s="39"/>
      <c r="D221" s="193" t="s">
        <v>163</v>
      </c>
      <c r="E221" s="39"/>
      <c r="F221" s="194" t="s">
        <v>392</v>
      </c>
      <c r="G221" s="39"/>
      <c r="H221" s="39"/>
      <c r="I221" s="195"/>
      <c r="J221" s="39"/>
      <c r="K221" s="39"/>
      <c r="L221" s="42"/>
      <c r="M221" s="196"/>
      <c r="N221" s="197"/>
      <c r="O221" s="67"/>
      <c r="P221" s="67"/>
      <c r="Q221" s="67"/>
      <c r="R221" s="67"/>
      <c r="S221" s="67"/>
      <c r="T221" s="68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19" t="s">
        <v>163</v>
      </c>
      <c r="AU221" s="19" t="s">
        <v>90</v>
      </c>
    </row>
    <row r="222" spans="2:51" s="14" customFormat="1" ht="11.25">
      <c r="B222" s="210"/>
      <c r="C222" s="211"/>
      <c r="D222" s="200" t="s">
        <v>165</v>
      </c>
      <c r="E222" s="212" t="s">
        <v>79</v>
      </c>
      <c r="F222" s="213" t="s">
        <v>393</v>
      </c>
      <c r="G222" s="211"/>
      <c r="H222" s="212" t="s">
        <v>79</v>
      </c>
      <c r="I222" s="214"/>
      <c r="J222" s="211"/>
      <c r="K222" s="211"/>
      <c r="L222" s="215"/>
      <c r="M222" s="216"/>
      <c r="N222" s="217"/>
      <c r="O222" s="217"/>
      <c r="P222" s="217"/>
      <c r="Q222" s="217"/>
      <c r="R222" s="217"/>
      <c r="S222" s="217"/>
      <c r="T222" s="218"/>
      <c r="AT222" s="219" t="s">
        <v>165</v>
      </c>
      <c r="AU222" s="219" t="s">
        <v>90</v>
      </c>
      <c r="AV222" s="14" t="s">
        <v>88</v>
      </c>
      <c r="AW222" s="14" t="s">
        <v>41</v>
      </c>
      <c r="AX222" s="14" t="s">
        <v>81</v>
      </c>
      <c r="AY222" s="219" t="s">
        <v>154</v>
      </c>
    </row>
    <row r="223" spans="2:51" s="13" customFormat="1" ht="11.25">
      <c r="B223" s="198"/>
      <c r="C223" s="199"/>
      <c r="D223" s="200" t="s">
        <v>165</v>
      </c>
      <c r="E223" s="201" t="s">
        <v>79</v>
      </c>
      <c r="F223" s="202" t="s">
        <v>394</v>
      </c>
      <c r="G223" s="199"/>
      <c r="H223" s="203">
        <v>0.06</v>
      </c>
      <c r="I223" s="204"/>
      <c r="J223" s="199"/>
      <c r="K223" s="199"/>
      <c r="L223" s="205"/>
      <c r="M223" s="206"/>
      <c r="N223" s="207"/>
      <c r="O223" s="207"/>
      <c r="P223" s="207"/>
      <c r="Q223" s="207"/>
      <c r="R223" s="207"/>
      <c r="S223" s="207"/>
      <c r="T223" s="208"/>
      <c r="AT223" s="209" t="s">
        <v>165</v>
      </c>
      <c r="AU223" s="209" t="s">
        <v>90</v>
      </c>
      <c r="AV223" s="13" t="s">
        <v>90</v>
      </c>
      <c r="AW223" s="13" t="s">
        <v>41</v>
      </c>
      <c r="AX223" s="13" t="s">
        <v>88</v>
      </c>
      <c r="AY223" s="209" t="s">
        <v>154</v>
      </c>
    </row>
    <row r="224" spans="1:65" s="2" customFormat="1" ht="16.5" customHeight="1">
      <c r="A224" s="37"/>
      <c r="B224" s="38"/>
      <c r="C224" s="181" t="s">
        <v>395</v>
      </c>
      <c r="D224" s="181" t="s">
        <v>156</v>
      </c>
      <c r="E224" s="182" t="s">
        <v>396</v>
      </c>
      <c r="F224" s="183" t="s">
        <v>397</v>
      </c>
      <c r="G224" s="184" t="s">
        <v>280</v>
      </c>
      <c r="H224" s="185">
        <v>0.29</v>
      </c>
      <c r="I224" s="186"/>
      <c r="J224" s="185">
        <f>ROUND(I224*H224,2)</f>
        <v>0</v>
      </c>
      <c r="K224" s="183" t="s">
        <v>160</v>
      </c>
      <c r="L224" s="42"/>
      <c r="M224" s="187" t="s">
        <v>79</v>
      </c>
      <c r="N224" s="188" t="s">
        <v>51</v>
      </c>
      <c r="O224" s="67"/>
      <c r="P224" s="189">
        <f>O224*H224</f>
        <v>0</v>
      </c>
      <c r="Q224" s="189">
        <v>1.06277</v>
      </c>
      <c r="R224" s="189">
        <f>Q224*H224</f>
        <v>0.30820329999999996</v>
      </c>
      <c r="S224" s="189">
        <v>0</v>
      </c>
      <c r="T224" s="190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191" t="s">
        <v>161</v>
      </c>
      <c r="AT224" s="191" t="s">
        <v>156</v>
      </c>
      <c r="AU224" s="191" t="s">
        <v>90</v>
      </c>
      <c r="AY224" s="19" t="s">
        <v>154</v>
      </c>
      <c r="BE224" s="192">
        <f>IF(N224="základní",J224,0)</f>
        <v>0</v>
      </c>
      <c r="BF224" s="192">
        <f>IF(N224="snížená",J224,0)</f>
        <v>0</v>
      </c>
      <c r="BG224" s="192">
        <f>IF(N224="zákl. přenesená",J224,0)</f>
        <v>0</v>
      </c>
      <c r="BH224" s="192">
        <f>IF(N224="sníž. přenesená",J224,0)</f>
        <v>0</v>
      </c>
      <c r="BI224" s="192">
        <f>IF(N224="nulová",J224,0)</f>
        <v>0</v>
      </c>
      <c r="BJ224" s="19" t="s">
        <v>88</v>
      </c>
      <c r="BK224" s="192">
        <f>ROUND(I224*H224,2)</f>
        <v>0</v>
      </c>
      <c r="BL224" s="19" t="s">
        <v>161</v>
      </c>
      <c r="BM224" s="191" t="s">
        <v>398</v>
      </c>
    </row>
    <row r="225" spans="1:47" s="2" customFormat="1" ht="11.25">
      <c r="A225" s="37"/>
      <c r="B225" s="38"/>
      <c r="C225" s="39"/>
      <c r="D225" s="193" t="s">
        <v>163</v>
      </c>
      <c r="E225" s="39"/>
      <c r="F225" s="194" t="s">
        <v>399</v>
      </c>
      <c r="G225" s="39"/>
      <c r="H225" s="39"/>
      <c r="I225" s="195"/>
      <c r="J225" s="39"/>
      <c r="K225" s="39"/>
      <c r="L225" s="42"/>
      <c r="M225" s="196"/>
      <c r="N225" s="197"/>
      <c r="O225" s="67"/>
      <c r="P225" s="67"/>
      <c r="Q225" s="67"/>
      <c r="R225" s="67"/>
      <c r="S225" s="67"/>
      <c r="T225" s="68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9" t="s">
        <v>163</v>
      </c>
      <c r="AU225" s="19" t="s">
        <v>90</v>
      </c>
    </row>
    <row r="226" spans="2:51" s="14" customFormat="1" ht="11.25">
      <c r="B226" s="210"/>
      <c r="C226" s="211"/>
      <c r="D226" s="200" t="s">
        <v>165</v>
      </c>
      <c r="E226" s="212" t="s">
        <v>79</v>
      </c>
      <c r="F226" s="213" t="s">
        <v>393</v>
      </c>
      <c r="G226" s="211"/>
      <c r="H226" s="212" t="s">
        <v>79</v>
      </c>
      <c r="I226" s="214"/>
      <c r="J226" s="211"/>
      <c r="K226" s="211"/>
      <c r="L226" s="215"/>
      <c r="M226" s="216"/>
      <c r="N226" s="217"/>
      <c r="O226" s="217"/>
      <c r="P226" s="217"/>
      <c r="Q226" s="217"/>
      <c r="R226" s="217"/>
      <c r="S226" s="217"/>
      <c r="T226" s="218"/>
      <c r="AT226" s="219" t="s">
        <v>165</v>
      </c>
      <c r="AU226" s="219" t="s">
        <v>90</v>
      </c>
      <c r="AV226" s="14" t="s">
        <v>88</v>
      </c>
      <c r="AW226" s="14" t="s">
        <v>41</v>
      </c>
      <c r="AX226" s="14" t="s">
        <v>81</v>
      </c>
      <c r="AY226" s="219" t="s">
        <v>154</v>
      </c>
    </row>
    <row r="227" spans="2:51" s="13" customFormat="1" ht="11.25">
      <c r="B227" s="198"/>
      <c r="C227" s="199"/>
      <c r="D227" s="200" t="s">
        <v>165</v>
      </c>
      <c r="E227" s="201" t="s">
        <v>79</v>
      </c>
      <c r="F227" s="202" t="s">
        <v>400</v>
      </c>
      <c r="G227" s="199"/>
      <c r="H227" s="203">
        <v>0.29</v>
      </c>
      <c r="I227" s="204"/>
      <c r="J227" s="199"/>
      <c r="K227" s="199"/>
      <c r="L227" s="205"/>
      <c r="M227" s="206"/>
      <c r="N227" s="207"/>
      <c r="O227" s="207"/>
      <c r="P227" s="207"/>
      <c r="Q227" s="207"/>
      <c r="R227" s="207"/>
      <c r="S227" s="207"/>
      <c r="T227" s="208"/>
      <c r="AT227" s="209" t="s">
        <v>165</v>
      </c>
      <c r="AU227" s="209" t="s">
        <v>90</v>
      </c>
      <c r="AV227" s="13" t="s">
        <v>90</v>
      </c>
      <c r="AW227" s="13" t="s">
        <v>41</v>
      </c>
      <c r="AX227" s="13" t="s">
        <v>88</v>
      </c>
      <c r="AY227" s="209" t="s">
        <v>154</v>
      </c>
    </row>
    <row r="228" spans="1:65" s="2" customFormat="1" ht="24.2" customHeight="1">
      <c r="A228" s="37"/>
      <c r="B228" s="38"/>
      <c r="C228" s="181" t="s">
        <v>401</v>
      </c>
      <c r="D228" s="181" t="s">
        <v>156</v>
      </c>
      <c r="E228" s="182" t="s">
        <v>402</v>
      </c>
      <c r="F228" s="183" t="s">
        <v>403</v>
      </c>
      <c r="G228" s="184" t="s">
        <v>216</v>
      </c>
      <c r="H228" s="185">
        <v>7.95</v>
      </c>
      <c r="I228" s="186"/>
      <c r="J228" s="185">
        <f>ROUND(I228*H228,2)</f>
        <v>0</v>
      </c>
      <c r="K228" s="183" t="s">
        <v>160</v>
      </c>
      <c r="L228" s="42"/>
      <c r="M228" s="187" t="s">
        <v>79</v>
      </c>
      <c r="N228" s="188" t="s">
        <v>51</v>
      </c>
      <c r="O228" s="67"/>
      <c r="P228" s="189">
        <f>O228*H228</f>
        <v>0</v>
      </c>
      <c r="Q228" s="189">
        <v>0.004</v>
      </c>
      <c r="R228" s="189">
        <f>Q228*H228</f>
        <v>0.0318</v>
      </c>
      <c r="S228" s="189">
        <v>0</v>
      </c>
      <c r="T228" s="190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191" t="s">
        <v>257</v>
      </c>
      <c r="AT228" s="191" t="s">
        <v>156</v>
      </c>
      <c r="AU228" s="191" t="s">
        <v>90</v>
      </c>
      <c r="AY228" s="19" t="s">
        <v>154</v>
      </c>
      <c r="BE228" s="192">
        <f>IF(N228="základní",J228,0)</f>
        <v>0</v>
      </c>
      <c r="BF228" s="192">
        <f>IF(N228="snížená",J228,0)</f>
        <v>0</v>
      </c>
      <c r="BG228" s="192">
        <f>IF(N228="zákl. přenesená",J228,0)</f>
        <v>0</v>
      </c>
      <c r="BH228" s="192">
        <f>IF(N228="sníž. přenesená",J228,0)</f>
        <v>0</v>
      </c>
      <c r="BI228" s="192">
        <f>IF(N228="nulová",J228,0)</f>
        <v>0</v>
      </c>
      <c r="BJ228" s="19" t="s">
        <v>88</v>
      </c>
      <c r="BK228" s="192">
        <f>ROUND(I228*H228,2)</f>
        <v>0</v>
      </c>
      <c r="BL228" s="19" t="s">
        <v>257</v>
      </c>
      <c r="BM228" s="191" t="s">
        <v>404</v>
      </c>
    </row>
    <row r="229" spans="1:47" s="2" customFormat="1" ht="11.25">
      <c r="A229" s="37"/>
      <c r="B229" s="38"/>
      <c r="C229" s="39"/>
      <c r="D229" s="193" t="s">
        <v>163</v>
      </c>
      <c r="E229" s="39"/>
      <c r="F229" s="194" t="s">
        <v>405</v>
      </c>
      <c r="G229" s="39"/>
      <c r="H229" s="39"/>
      <c r="I229" s="195"/>
      <c r="J229" s="39"/>
      <c r="K229" s="39"/>
      <c r="L229" s="42"/>
      <c r="M229" s="196"/>
      <c r="N229" s="197"/>
      <c r="O229" s="67"/>
      <c r="P229" s="67"/>
      <c r="Q229" s="67"/>
      <c r="R229" s="67"/>
      <c r="S229" s="67"/>
      <c r="T229" s="68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T229" s="19" t="s">
        <v>163</v>
      </c>
      <c r="AU229" s="19" t="s">
        <v>90</v>
      </c>
    </row>
    <row r="230" spans="2:63" s="12" customFormat="1" ht="22.9" customHeight="1">
      <c r="B230" s="165"/>
      <c r="C230" s="166"/>
      <c r="D230" s="167" t="s">
        <v>80</v>
      </c>
      <c r="E230" s="179" t="s">
        <v>173</v>
      </c>
      <c r="F230" s="179" t="s">
        <v>406</v>
      </c>
      <c r="G230" s="166"/>
      <c r="H230" s="166"/>
      <c r="I230" s="169"/>
      <c r="J230" s="180">
        <f>BK230</f>
        <v>0</v>
      </c>
      <c r="K230" s="166"/>
      <c r="L230" s="171"/>
      <c r="M230" s="172"/>
      <c r="N230" s="173"/>
      <c r="O230" s="173"/>
      <c r="P230" s="174">
        <f>SUM(P231:P242)</f>
        <v>0</v>
      </c>
      <c r="Q230" s="173"/>
      <c r="R230" s="174">
        <f>SUM(R231:R242)</f>
        <v>0</v>
      </c>
      <c r="S230" s="173"/>
      <c r="T230" s="175">
        <f>SUM(T231:T242)</f>
        <v>4.064399999999999</v>
      </c>
      <c r="AR230" s="176" t="s">
        <v>88</v>
      </c>
      <c r="AT230" s="177" t="s">
        <v>80</v>
      </c>
      <c r="AU230" s="177" t="s">
        <v>88</v>
      </c>
      <c r="AY230" s="176" t="s">
        <v>154</v>
      </c>
      <c r="BK230" s="178">
        <f>SUM(BK231:BK242)</f>
        <v>0</v>
      </c>
    </row>
    <row r="231" spans="1:65" s="2" customFormat="1" ht="16.5" customHeight="1">
      <c r="A231" s="37"/>
      <c r="B231" s="38"/>
      <c r="C231" s="181" t="s">
        <v>407</v>
      </c>
      <c r="D231" s="181" t="s">
        <v>156</v>
      </c>
      <c r="E231" s="182" t="s">
        <v>408</v>
      </c>
      <c r="F231" s="183" t="s">
        <v>409</v>
      </c>
      <c r="G231" s="184" t="s">
        <v>159</v>
      </c>
      <c r="H231" s="185">
        <v>1.5</v>
      </c>
      <c r="I231" s="186"/>
      <c r="J231" s="185">
        <f>ROUND(I231*H231,2)</f>
        <v>0</v>
      </c>
      <c r="K231" s="183" t="s">
        <v>160</v>
      </c>
      <c r="L231" s="42"/>
      <c r="M231" s="187" t="s">
        <v>79</v>
      </c>
      <c r="N231" s="188" t="s">
        <v>51</v>
      </c>
      <c r="O231" s="67"/>
      <c r="P231" s="189">
        <f>O231*H231</f>
        <v>0</v>
      </c>
      <c r="Q231" s="189">
        <v>0</v>
      </c>
      <c r="R231" s="189">
        <f>Q231*H231</f>
        <v>0</v>
      </c>
      <c r="S231" s="189">
        <v>0</v>
      </c>
      <c r="T231" s="190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191" t="s">
        <v>161</v>
      </c>
      <c r="AT231" s="191" t="s">
        <v>156</v>
      </c>
      <c r="AU231" s="191" t="s">
        <v>90</v>
      </c>
      <c r="AY231" s="19" t="s">
        <v>154</v>
      </c>
      <c r="BE231" s="192">
        <f>IF(N231="základní",J231,0)</f>
        <v>0</v>
      </c>
      <c r="BF231" s="192">
        <f>IF(N231="snížená",J231,0)</f>
        <v>0</v>
      </c>
      <c r="BG231" s="192">
        <f>IF(N231="zákl. přenesená",J231,0)</f>
        <v>0</v>
      </c>
      <c r="BH231" s="192">
        <f>IF(N231="sníž. přenesená",J231,0)</f>
        <v>0</v>
      </c>
      <c r="BI231" s="192">
        <f>IF(N231="nulová",J231,0)</f>
        <v>0</v>
      </c>
      <c r="BJ231" s="19" t="s">
        <v>88</v>
      </c>
      <c r="BK231" s="192">
        <f>ROUND(I231*H231,2)</f>
        <v>0</v>
      </c>
      <c r="BL231" s="19" t="s">
        <v>161</v>
      </c>
      <c r="BM231" s="191" t="s">
        <v>410</v>
      </c>
    </row>
    <row r="232" spans="1:47" s="2" customFormat="1" ht="11.25">
      <c r="A232" s="37"/>
      <c r="B232" s="38"/>
      <c r="C232" s="39"/>
      <c r="D232" s="193" t="s">
        <v>163</v>
      </c>
      <c r="E232" s="39"/>
      <c r="F232" s="194" t="s">
        <v>411</v>
      </c>
      <c r="G232" s="39"/>
      <c r="H232" s="39"/>
      <c r="I232" s="195"/>
      <c r="J232" s="39"/>
      <c r="K232" s="39"/>
      <c r="L232" s="42"/>
      <c r="M232" s="196"/>
      <c r="N232" s="197"/>
      <c r="O232" s="67"/>
      <c r="P232" s="67"/>
      <c r="Q232" s="67"/>
      <c r="R232" s="67"/>
      <c r="S232" s="67"/>
      <c r="T232" s="68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9" t="s">
        <v>163</v>
      </c>
      <c r="AU232" s="19" t="s">
        <v>90</v>
      </c>
    </row>
    <row r="233" spans="1:65" s="2" customFormat="1" ht="24.2" customHeight="1">
      <c r="A233" s="37"/>
      <c r="B233" s="38"/>
      <c r="C233" s="181" t="s">
        <v>412</v>
      </c>
      <c r="D233" s="181" t="s">
        <v>156</v>
      </c>
      <c r="E233" s="182" t="s">
        <v>413</v>
      </c>
      <c r="F233" s="183" t="s">
        <v>414</v>
      </c>
      <c r="G233" s="184" t="s">
        <v>216</v>
      </c>
      <c r="H233" s="185">
        <v>32.16</v>
      </c>
      <c r="I233" s="186"/>
      <c r="J233" s="185">
        <f>ROUND(I233*H233,2)</f>
        <v>0</v>
      </c>
      <c r="K233" s="183" t="s">
        <v>160</v>
      </c>
      <c r="L233" s="42"/>
      <c r="M233" s="187" t="s">
        <v>79</v>
      </c>
      <c r="N233" s="188" t="s">
        <v>51</v>
      </c>
      <c r="O233" s="67"/>
      <c r="P233" s="189">
        <f>O233*H233</f>
        <v>0</v>
      </c>
      <c r="Q233" s="189">
        <v>0</v>
      </c>
      <c r="R233" s="189">
        <f>Q233*H233</f>
        <v>0</v>
      </c>
      <c r="S233" s="189">
        <v>0</v>
      </c>
      <c r="T233" s="190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191" t="s">
        <v>161</v>
      </c>
      <c r="AT233" s="191" t="s">
        <v>156</v>
      </c>
      <c r="AU233" s="191" t="s">
        <v>90</v>
      </c>
      <c r="AY233" s="19" t="s">
        <v>154</v>
      </c>
      <c r="BE233" s="192">
        <f>IF(N233="základní",J233,0)</f>
        <v>0</v>
      </c>
      <c r="BF233" s="192">
        <f>IF(N233="snížená",J233,0)</f>
        <v>0</v>
      </c>
      <c r="BG233" s="192">
        <f>IF(N233="zákl. přenesená",J233,0)</f>
        <v>0</v>
      </c>
      <c r="BH233" s="192">
        <f>IF(N233="sníž. přenesená",J233,0)</f>
        <v>0</v>
      </c>
      <c r="BI233" s="192">
        <f>IF(N233="nulová",J233,0)</f>
        <v>0</v>
      </c>
      <c r="BJ233" s="19" t="s">
        <v>88</v>
      </c>
      <c r="BK233" s="192">
        <f>ROUND(I233*H233,2)</f>
        <v>0</v>
      </c>
      <c r="BL233" s="19" t="s">
        <v>161</v>
      </c>
      <c r="BM233" s="191" t="s">
        <v>415</v>
      </c>
    </row>
    <row r="234" spans="1:47" s="2" customFormat="1" ht="11.25">
      <c r="A234" s="37"/>
      <c r="B234" s="38"/>
      <c r="C234" s="39"/>
      <c r="D234" s="193" t="s">
        <v>163</v>
      </c>
      <c r="E234" s="39"/>
      <c r="F234" s="194" t="s">
        <v>416</v>
      </c>
      <c r="G234" s="39"/>
      <c r="H234" s="39"/>
      <c r="I234" s="195"/>
      <c r="J234" s="39"/>
      <c r="K234" s="39"/>
      <c r="L234" s="42"/>
      <c r="M234" s="196"/>
      <c r="N234" s="197"/>
      <c r="O234" s="67"/>
      <c r="P234" s="67"/>
      <c r="Q234" s="67"/>
      <c r="R234" s="67"/>
      <c r="S234" s="67"/>
      <c r="T234" s="68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9" t="s">
        <v>163</v>
      </c>
      <c r="AU234" s="19" t="s">
        <v>90</v>
      </c>
    </row>
    <row r="235" spans="2:51" s="13" customFormat="1" ht="11.25">
      <c r="B235" s="198"/>
      <c r="C235" s="199"/>
      <c r="D235" s="200" t="s">
        <v>165</v>
      </c>
      <c r="E235" s="201" t="s">
        <v>79</v>
      </c>
      <c r="F235" s="202" t="s">
        <v>417</v>
      </c>
      <c r="G235" s="199"/>
      <c r="H235" s="203">
        <v>32.16</v>
      </c>
      <c r="I235" s="204"/>
      <c r="J235" s="199"/>
      <c r="K235" s="199"/>
      <c r="L235" s="205"/>
      <c r="M235" s="206"/>
      <c r="N235" s="207"/>
      <c r="O235" s="207"/>
      <c r="P235" s="207"/>
      <c r="Q235" s="207"/>
      <c r="R235" s="207"/>
      <c r="S235" s="207"/>
      <c r="T235" s="208"/>
      <c r="AT235" s="209" t="s">
        <v>165</v>
      </c>
      <c r="AU235" s="209" t="s">
        <v>90</v>
      </c>
      <c r="AV235" s="13" t="s">
        <v>90</v>
      </c>
      <c r="AW235" s="13" t="s">
        <v>41</v>
      </c>
      <c r="AX235" s="13" t="s">
        <v>88</v>
      </c>
      <c r="AY235" s="209" t="s">
        <v>154</v>
      </c>
    </row>
    <row r="236" spans="1:65" s="2" customFormat="1" ht="16.5" customHeight="1">
      <c r="A236" s="37"/>
      <c r="B236" s="38"/>
      <c r="C236" s="181" t="s">
        <v>418</v>
      </c>
      <c r="D236" s="181" t="s">
        <v>156</v>
      </c>
      <c r="E236" s="182" t="s">
        <v>419</v>
      </c>
      <c r="F236" s="183" t="s">
        <v>420</v>
      </c>
      <c r="G236" s="184" t="s">
        <v>193</v>
      </c>
      <c r="H236" s="185">
        <v>11.29</v>
      </c>
      <c r="I236" s="186"/>
      <c r="J236" s="185">
        <f>ROUND(I236*H236,2)</f>
        <v>0</v>
      </c>
      <c r="K236" s="183" t="s">
        <v>160</v>
      </c>
      <c r="L236" s="42"/>
      <c r="M236" s="187" t="s">
        <v>79</v>
      </c>
      <c r="N236" s="188" t="s">
        <v>51</v>
      </c>
      <c r="O236" s="67"/>
      <c r="P236" s="189">
        <f>O236*H236</f>
        <v>0</v>
      </c>
      <c r="Q236" s="189">
        <v>0</v>
      </c>
      <c r="R236" s="189">
        <f>Q236*H236</f>
        <v>0</v>
      </c>
      <c r="S236" s="189">
        <v>0.36</v>
      </c>
      <c r="T236" s="190">
        <f>S236*H236</f>
        <v>4.064399999999999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191" t="s">
        <v>161</v>
      </c>
      <c r="AT236" s="191" t="s">
        <v>156</v>
      </c>
      <c r="AU236" s="191" t="s">
        <v>90</v>
      </c>
      <c r="AY236" s="19" t="s">
        <v>154</v>
      </c>
      <c r="BE236" s="192">
        <f>IF(N236="základní",J236,0)</f>
        <v>0</v>
      </c>
      <c r="BF236" s="192">
        <f>IF(N236="snížená",J236,0)</f>
        <v>0</v>
      </c>
      <c r="BG236" s="192">
        <f>IF(N236="zákl. přenesená",J236,0)</f>
        <v>0</v>
      </c>
      <c r="BH236" s="192">
        <f>IF(N236="sníž. přenesená",J236,0)</f>
        <v>0</v>
      </c>
      <c r="BI236" s="192">
        <f>IF(N236="nulová",J236,0)</f>
        <v>0</v>
      </c>
      <c r="BJ236" s="19" t="s">
        <v>88</v>
      </c>
      <c r="BK236" s="192">
        <f>ROUND(I236*H236,2)</f>
        <v>0</v>
      </c>
      <c r="BL236" s="19" t="s">
        <v>161</v>
      </c>
      <c r="BM236" s="191" t="s">
        <v>421</v>
      </c>
    </row>
    <row r="237" spans="1:47" s="2" customFormat="1" ht="11.25">
      <c r="A237" s="37"/>
      <c r="B237" s="38"/>
      <c r="C237" s="39"/>
      <c r="D237" s="193" t="s">
        <v>163</v>
      </c>
      <c r="E237" s="39"/>
      <c r="F237" s="194" t="s">
        <v>422</v>
      </c>
      <c r="G237" s="39"/>
      <c r="H237" s="39"/>
      <c r="I237" s="195"/>
      <c r="J237" s="39"/>
      <c r="K237" s="39"/>
      <c r="L237" s="42"/>
      <c r="M237" s="196"/>
      <c r="N237" s="197"/>
      <c r="O237" s="67"/>
      <c r="P237" s="67"/>
      <c r="Q237" s="67"/>
      <c r="R237" s="67"/>
      <c r="S237" s="67"/>
      <c r="T237" s="68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9" t="s">
        <v>163</v>
      </c>
      <c r="AU237" s="19" t="s">
        <v>90</v>
      </c>
    </row>
    <row r="238" spans="2:51" s="13" customFormat="1" ht="11.25">
      <c r="B238" s="198"/>
      <c r="C238" s="199"/>
      <c r="D238" s="200" t="s">
        <v>165</v>
      </c>
      <c r="E238" s="201" t="s">
        <v>79</v>
      </c>
      <c r="F238" s="202" t="s">
        <v>423</v>
      </c>
      <c r="G238" s="199"/>
      <c r="H238" s="203">
        <v>10.69</v>
      </c>
      <c r="I238" s="204"/>
      <c r="J238" s="199"/>
      <c r="K238" s="199"/>
      <c r="L238" s="205"/>
      <c r="M238" s="206"/>
      <c r="N238" s="207"/>
      <c r="O238" s="207"/>
      <c r="P238" s="207"/>
      <c r="Q238" s="207"/>
      <c r="R238" s="207"/>
      <c r="S238" s="207"/>
      <c r="T238" s="208"/>
      <c r="AT238" s="209" t="s">
        <v>165</v>
      </c>
      <c r="AU238" s="209" t="s">
        <v>90</v>
      </c>
      <c r="AV238" s="13" t="s">
        <v>90</v>
      </c>
      <c r="AW238" s="13" t="s">
        <v>41</v>
      </c>
      <c r="AX238" s="13" t="s">
        <v>81</v>
      </c>
      <c r="AY238" s="209" t="s">
        <v>154</v>
      </c>
    </row>
    <row r="239" spans="2:51" s="13" customFormat="1" ht="11.25">
      <c r="B239" s="198"/>
      <c r="C239" s="199"/>
      <c r="D239" s="200" t="s">
        <v>165</v>
      </c>
      <c r="E239" s="201" t="s">
        <v>79</v>
      </c>
      <c r="F239" s="202" t="s">
        <v>424</v>
      </c>
      <c r="G239" s="199"/>
      <c r="H239" s="203">
        <v>0.6</v>
      </c>
      <c r="I239" s="204"/>
      <c r="J239" s="199"/>
      <c r="K239" s="199"/>
      <c r="L239" s="205"/>
      <c r="M239" s="206"/>
      <c r="N239" s="207"/>
      <c r="O239" s="207"/>
      <c r="P239" s="207"/>
      <c r="Q239" s="207"/>
      <c r="R239" s="207"/>
      <c r="S239" s="207"/>
      <c r="T239" s="208"/>
      <c r="AT239" s="209" t="s">
        <v>165</v>
      </c>
      <c r="AU239" s="209" t="s">
        <v>90</v>
      </c>
      <c r="AV239" s="13" t="s">
        <v>90</v>
      </c>
      <c r="AW239" s="13" t="s">
        <v>41</v>
      </c>
      <c r="AX239" s="13" t="s">
        <v>81</v>
      </c>
      <c r="AY239" s="209" t="s">
        <v>154</v>
      </c>
    </row>
    <row r="240" spans="2:51" s="15" customFormat="1" ht="11.25">
      <c r="B240" s="220"/>
      <c r="C240" s="221"/>
      <c r="D240" s="200" t="s">
        <v>165</v>
      </c>
      <c r="E240" s="222" t="s">
        <v>79</v>
      </c>
      <c r="F240" s="223" t="s">
        <v>206</v>
      </c>
      <c r="G240" s="221"/>
      <c r="H240" s="224">
        <v>11.29</v>
      </c>
      <c r="I240" s="225"/>
      <c r="J240" s="221"/>
      <c r="K240" s="221"/>
      <c r="L240" s="226"/>
      <c r="M240" s="227"/>
      <c r="N240" s="228"/>
      <c r="O240" s="228"/>
      <c r="P240" s="228"/>
      <c r="Q240" s="228"/>
      <c r="R240" s="228"/>
      <c r="S240" s="228"/>
      <c r="T240" s="229"/>
      <c r="AT240" s="230" t="s">
        <v>165</v>
      </c>
      <c r="AU240" s="230" t="s">
        <v>90</v>
      </c>
      <c r="AV240" s="15" t="s">
        <v>161</v>
      </c>
      <c r="AW240" s="15" t="s">
        <v>41</v>
      </c>
      <c r="AX240" s="15" t="s">
        <v>88</v>
      </c>
      <c r="AY240" s="230" t="s">
        <v>154</v>
      </c>
    </row>
    <row r="241" spans="1:65" s="2" customFormat="1" ht="16.5" customHeight="1">
      <c r="A241" s="37"/>
      <c r="B241" s="38"/>
      <c r="C241" s="181" t="s">
        <v>425</v>
      </c>
      <c r="D241" s="181" t="s">
        <v>156</v>
      </c>
      <c r="E241" s="182" t="s">
        <v>426</v>
      </c>
      <c r="F241" s="183" t="s">
        <v>427</v>
      </c>
      <c r="G241" s="184" t="s">
        <v>193</v>
      </c>
      <c r="H241" s="185">
        <v>0.27</v>
      </c>
      <c r="I241" s="186"/>
      <c r="J241" s="185">
        <f>ROUND(I241*H241,2)</f>
        <v>0</v>
      </c>
      <c r="K241" s="183" t="s">
        <v>79</v>
      </c>
      <c r="L241" s="42"/>
      <c r="M241" s="187" t="s">
        <v>79</v>
      </c>
      <c r="N241" s="188" t="s">
        <v>51</v>
      </c>
      <c r="O241" s="67"/>
      <c r="P241" s="189">
        <f>O241*H241</f>
        <v>0</v>
      </c>
      <c r="Q241" s="189">
        <v>0</v>
      </c>
      <c r="R241" s="189">
        <f>Q241*H241</f>
        <v>0</v>
      </c>
      <c r="S241" s="189">
        <v>0</v>
      </c>
      <c r="T241" s="190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191" t="s">
        <v>161</v>
      </c>
      <c r="AT241" s="191" t="s">
        <v>156</v>
      </c>
      <c r="AU241" s="191" t="s">
        <v>90</v>
      </c>
      <c r="AY241" s="19" t="s">
        <v>154</v>
      </c>
      <c r="BE241" s="192">
        <f>IF(N241="základní",J241,0)</f>
        <v>0</v>
      </c>
      <c r="BF241" s="192">
        <f>IF(N241="snížená",J241,0)</f>
        <v>0</v>
      </c>
      <c r="BG241" s="192">
        <f>IF(N241="zákl. přenesená",J241,0)</f>
        <v>0</v>
      </c>
      <c r="BH241" s="192">
        <f>IF(N241="sníž. přenesená",J241,0)</f>
        <v>0</v>
      </c>
      <c r="BI241" s="192">
        <f>IF(N241="nulová",J241,0)</f>
        <v>0</v>
      </c>
      <c r="BJ241" s="19" t="s">
        <v>88</v>
      </c>
      <c r="BK241" s="192">
        <f>ROUND(I241*H241,2)</f>
        <v>0</v>
      </c>
      <c r="BL241" s="19" t="s">
        <v>161</v>
      </c>
      <c r="BM241" s="191" t="s">
        <v>428</v>
      </c>
    </row>
    <row r="242" spans="2:51" s="13" customFormat="1" ht="11.25">
      <c r="B242" s="198"/>
      <c r="C242" s="199"/>
      <c r="D242" s="200" t="s">
        <v>165</v>
      </c>
      <c r="E242" s="201" t="s">
        <v>79</v>
      </c>
      <c r="F242" s="202" t="s">
        <v>429</v>
      </c>
      <c r="G242" s="199"/>
      <c r="H242" s="203">
        <v>0.27</v>
      </c>
      <c r="I242" s="204"/>
      <c r="J242" s="199"/>
      <c r="K242" s="199"/>
      <c r="L242" s="205"/>
      <c r="M242" s="206"/>
      <c r="N242" s="207"/>
      <c r="O242" s="207"/>
      <c r="P242" s="207"/>
      <c r="Q242" s="207"/>
      <c r="R242" s="207"/>
      <c r="S242" s="207"/>
      <c r="T242" s="208"/>
      <c r="AT242" s="209" t="s">
        <v>165</v>
      </c>
      <c r="AU242" s="209" t="s">
        <v>90</v>
      </c>
      <c r="AV242" s="13" t="s">
        <v>90</v>
      </c>
      <c r="AW242" s="13" t="s">
        <v>41</v>
      </c>
      <c r="AX242" s="13" t="s">
        <v>88</v>
      </c>
      <c r="AY242" s="209" t="s">
        <v>154</v>
      </c>
    </row>
    <row r="243" spans="2:63" s="12" customFormat="1" ht="22.9" customHeight="1">
      <c r="B243" s="165"/>
      <c r="C243" s="166"/>
      <c r="D243" s="167" t="s">
        <v>80</v>
      </c>
      <c r="E243" s="179" t="s">
        <v>161</v>
      </c>
      <c r="F243" s="179" t="s">
        <v>430</v>
      </c>
      <c r="G243" s="166"/>
      <c r="H243" s="166"/>
      <c r="I243" s="169"/>
      <c r="J243" s="180">
        <f>BK243</f>
        <v>0</v>
      </c>
      <c r="K243" s="166"/>
      <c r="L243" s="171"/>
      <c r="M243" s="172"/>
      <c r="N243" s="173"/>
      <c r="O243" s="173"/>
      <c r="P243" s="174">
        <f>SUM(P244:P258)</f>
        <v>0</v>
      </c>
      <c r="Q243" s="173"/>
      <c r="R243" s="174">
        <f>SUM(R244:R258)</f>
        <v>4.321540000000001</v>
      </c>
      <c r="S243" s="173"/>
      <c r="T243" s="175">
        <f>SUM(T244:T258)</f>
        <v>0</v>
      </c>
      <c r="AR243" s="176" t="s">
        <v>88</v>
      </c>
      <c r="AT243" s="177" t="s">
        <v>80</v>
      </c>
      <c r="AU243" s="177" t="s">
        <v>88</v>
      </c>
      <c r="AY243" s="176" t="s">
        <v>154</v>
      </c>
      <c r="BK243" s="178">
        <f>SUM(BK244:BK258)</f>
        <v>0</v>
      </c>
    </row>
    <row r="244" spans="1:65" s="2" customFormat="1" ht="16.5" customHeight="1">
      <c r="A244" s="37"/>
      <c r="B244" s="38"/>
      <c r="C244" s="181" t="s">
        <v>431</v>
      </c>
      <c r="D244" s="181" t="s">
        <v>156</v>
      </c>
      <c r="E244" s="182" t="s">
        <v>432</v>
      </c>
      <c r="F244" s="183" t="s">
        <v>433</v>
      </c>
      <c r="G244" s="184" t="s">
        <v>193</v>
      </c>
      <c r="H244" s="185">
        <v>1.58</v>
      </c>
      <c r="I244" s="186"/>
      <c r="J244" s="185">
        <f>ROUND(I244*H244,2)</f>
        <v>0</v>
      </c>
      <c r="K244" s="183" t="s">
        <v>160</v>
      </c>
      <c r="L244" s="42"/>
      <c r="M244" s="187" t="s">
        <v>79</v>
      </c>
      <c r="N244" s="188" t="s">
        <v>51</v>
      </c>
      <c r="O244" s="67"/>
      <c r="P244" s="189">
        <f>O244*H244</f>
        <v>0</v>
      </c>
      <c r="Q244" s="189">
        <v>0</v>
      </c>
      <c r="R244" s="189">
        <f>Q244*H244</f>
        <v>0</v>
      </c>
      <c r="S244" s="189">
        <v>0</v>
      </c>
      <c r="T244" s="190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191" t="s">
        <v>161</v>
      </c>
      <c r="AT244" s="191" t="s">
        <v>156</v>
      </c>
      <c r="AU244" s="191" t="s">
        <v>90</v>
      </c>
      <c r="AY244" s="19" t="s">
        <v>154</v>
      </c>
      <c r="BE244" s="192">
        <f>IF(N244="základní",J244,0)</f>
        <v>0</v>
      </c>
      <c r="BF244" s="192">
        <f>IF(N244="snížená",J244,0)</f>
        <v>0</v>
      </c>
      <c r="BG244" s="192">
        <f>IF(N244="zákl. přenesená",J244,0)</f>
        <v>0</v>
      </c>
      <c r="BH244" s="192">
        <f>IF(N244="sníž. přenesená",J244,0)</f>
        <v>0</v>
      </c>
      <c r="BI244" s="192">
        <f>IF(N244="nulová",J244,0)</f>
        <v>0</v>
      </c>
      <c r="BJ244" s="19" t="s">
        <v>88</v>
      </c>
      <c r="BK244" s="192">
        <f>ROUND(I244*H244,2)</f>
        <v>0</v>
      </c>
      <c r="BL244" s="19" t="s">
        <v>161</v>
      </c>
      <c r="BM244" s="191" t="s">
        <v>434</v>
      </c>
    </row>
    <row r="245" spans="1:47" s="2" customFormat="1" ht="11.25">
      <c r="A245" s="37"/>
      <c r="B245" s="38"/>
      <c r="C245" s="39"/>
      <c r="D245" s="193" t="s">
        <v>163</v>
      </c>
      <c r="E245" s="39"/>
      <c r="F245" s="194" t="s">
        <v>435</v>
      </c>
      <c r="G245" s="39"/>
      <c r="H245" s="39"/>
      <c r="I245" s="195"/>
      <c r="J245" s="39"/>
      <c r="K245" s="39"/>
      <c r="L245" s="42"/>
      <c r="M245" s="196"/>
      <c r="N245" s="197"/>
      <c r="O245" s="67"/>
      <c r="P245" s="67"/>
      <c r="Q245" s="67"/>
      <c r="R245" s="67"/>
      <c r="S245" s="67"/>
      <c r="T245" s="68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9" t="s">
        <v>163</v>
      </c>
      <c r="AU245" s="19" t="s">
        <v>90</v>
      </c>
    </row>
    <row r="246" spans="2:51" s="13" customFormat="1" ht="11.25">
      <c r="B246" s="198"/>
      <c r="C246" s="199"/>
      <c r="D246" s="200" t="s">
        <v>165</v>
      </c>
      <c r="E246" s="201" t="s">
        <v>79</v>
      </c>
      <c r="F246" s="202" t="s">
        <v>436</v>
      </c>
      <c r="G246" s="199"/>
      <c r="H246" s="203">
        <v>1.58</v>
      </c>
      <c r="I246" s="204"/>
      <c r="J246" s="199"/>
      <c r="K246" s="199"/>
      <c r="L246" s="205"/>
      <c r="M246" s="206"/>
      <c r="N246" s="207"/>
      <c r="O246" s="207"/>
      <c r="P246" s="207"/>
      <c r="Q246" s="207"/>
      <c r="R246" s="207"/>
      <c r="S246" s="207"/>
      <c r="T246" s="208"/>
      <c r="AT246" s="209" t="s">
        <v>165</v>
      </c>
      <c r="AU246" s="209" t="s">
        <v>90</v>
      </c>
      <c r="AV246" s="13" t="s">
        <v>90</v>
      </c>
      <c r="AW246" s="13" t="s">
        <v>41</v>
      </c>
      <c r="AX246" s="13" t="s">
        <v>88</v>
      </c>
      <c r="AY246" s="209" t="s">
        <v>154</v>
      </c>
    </row>
    <row r="247" spans="1:65" s="2" customFormat="1" ht="16.5" customHeight="1">
      <c r="A247" s="37"/>
      <c r="B247" s="38"/>
      <c r="C247" s="181" t="s">
        <v>437</v>
      </c>
      <c r="D247" s="181" t="s">
        <v>156</v>
      </c>
      <c r="E247" s="182" t="s">
        <v>438</v>
      </c>
      <c r="F247" s="183" t="s">
        <v>439</v>
      </c>
      <c r="G247" s="184" t="s">
        <v>193</v>
      </c>
      <c r="H247" s="185">
        <v>0.42</v>
      </c>
      <c r="I247" s="186"/>
      <c r="J247" s="185">
        <f>ROUND(I247*H247,2)</f>
        <v>0</v>
      </c>
      <c r="K247" s="183" t="s">
        <v>160</v>
      </c>
      <c r="L247" s="42"/>
      <c r="M247" s="187" t="s">
        <v>79</v>
      </c>
      <c r="N247" s="188" t="s">
        <v>51</v>
      </c>
      <c r="O247" s="67"/>
      <c r="P247" s="189">
        <f>O247*H247</f>
        <v>0</v>
      </c>
      <c r="Q247" s="189">
        <v>0</v>
      </c>
      <c r="R247" s="189">
        <f>Q247*H247</f>
        <v>0</v>
      </c>
      <c r="S247" s="189">
        <v>0</v>
      </c>
      <c r="T247" s="190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191" t="s">
        <v>161</v>
      </c>
      <c r="AT247" s="191" t="s">
        <v>156</v>
      </c>
      <c r="AU247" s="191" t="s">
        <v>90</v>
      </c>
      <c r="AY247" s="19" t="s">
        <v>154</v>
      </c>
      <c r="BE247" s="192">
        <f>IF(N247="základní",J247,0)</f>
        <v>0</v>
      </c>
      <c r="BF247" s="192">
        <f>IF(N247="snížená",J247,0)</f>
        <v>0</v>
      </c>
      <c r="BG247" s="192">
        <f>IF(N247="zákl. přenesená",J247,0)</f>
        <v>0</v>
      </c>
      <c r="BH247" s="192">
        <f>IF(N247="sníž. přenesená",J247,0)</f>
        <v>0</v>
      </c>
      <c r="BI247" s="192">
        <f>IF(N247="nulová",J247,0)</f>
        <v>0</v>
      </c>
      <c r="BJ247" s="19" t="s">
        <v>88</v>
      </c>
      <c r="BK247" s="192">
        <f>ROUND(I247*H247,2)</f>
        <v>0</v>
      </c>
      <c r="BL247" s="19" t="s">
        <v>161</v>
      </c>
      <c r="BM247" s="191" t="s">
        <v>440</v>
      </c>
    </row>
    <row r="248" spans="1:47" s="2" customFormat="1" ht="11.25">
      <c r="A248" s="37"/>
      <c r="B248" s="38"/>
      <c r="C248" s="39"/>
      <c r="D248" s="193" t="s">
        <v>163</v>
      </c>
      <c r="E248" s="39"/>
      <c r="F248" s="194" t="s">
        <v>441</v>
      </c>
      <c r="G248" s="39"/>
      <c r="H248" s="39"/>
      <c r="I248" s="195"/>
      <c r="J248" s="39"/>
      <c r="K248" s="39"/>
      <c r="L248" s="42"/>
      <c r="M248" s="196"/>
      <c r="N248" s="197"/>
      <c r="O248" s="67"/>
      <c r="P248" s="67"/>
      <c r="Q248" s="67"/>
      <c r="R248" s="67"/>
      <c r="S248" s="67"/>
      <c r="T248" s="68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9" t="s">
        <v>163</v>
      </c>
      <c r="AU248" s="19" t="s">
        <v>90</v>
      </c>
    </row>
    <row r="249" spans="2:51" s="14" customFormat="1" ht="11.25">
      <c r="B249" s="210"/>
      <c r="C249" s="211"/>
      <c r="D249" s="200" t="s">
        <v>165</v>
      </c>
      <c r="E249" s="212" t="s">
        <v>79</v>
      </c>
      <c r="F249" s="213" t="s">
        <v>442</v>
      </c>
      <c r="G249" s="211"/>
      <c r="H249" s="212" t="s">
        <v>79</v>
      </c>
      <c r="I249" s="214"/>
      <c r="J249" s="211"/>
      <c r="K249" s="211"/>
      <c r="L249" s="215"/>
      <c r="M249" s="216"/>
      <c r="N249" s="217"/>
      <c r="O249" s="217"/>
      <c r="P249" s="217"/>
      <c r="Q249" s="217"/>
      <c r="R249" s="217"/>
      <c r="S249" s="217"/>
      <c r="T249" s="218"/>
      <c r="AT249" s="219" t="s">
        <v>165</v>
      </c>
      <c r="AU249" s="219" t="s">
        <v>90</v>
      </c>
      <c r="AV249" s="14" t="s">
        <v>88</v>
      </c>
      <c r="AW249" s="14" t="s">
        <v>41</v>
      </c>
      <c r="AX249" s="14" t="s">
        <v>81</v>
      </c>
      <c r="AY249" s="219" t="s">
        <v>154</v>
      </c>
    </row>
    <row r="250" spans="2:51" s="13" customFormat="1" ht="11.25">
      <c r="B250" s="198"/>
      <c r="C250" s="199"/>
      <c r="D250" s="200" t="s">
        <v>165</v>
      </c>
      <c r="E250" s="201" t="s">
        <v>79</v>
      </c>
      <c r="F250" s="202" t="s">
        <v>443</v>
      </c>
      <c r="G250" s="199"/>
      <c r="H250" s="203">
        <v>0.42</v>
      </c>
      <c r="I250" s="204"/>
      <c r="J250" s="199"/>
      <c r="K250" s="199"/>
      <c r="L250" s="205"/>
      <c r="M250" s="206"/>
      <c r="N250" s="207"/>
      <c r="O250" s="207"/>
      <c r="P250" s="207"/>
      <c r="Q250" s="207"/>
      <c r="R250" s="207"/>
      <c r="S250" s="207"/>
      <c r="T250" s="208"/>
      <c r="AT250" s="209" t="s">
        <v>165</v>
      </c>
      <c r="AU250" s="209" t="s">
        <v>90</v>
      </c>
      <c r="AV250" s="13" t="s">
        <v>90</v>
      </c>
      <c r="AW250" s="13" t="s">
        <v>41</v>
      </c>
      <c r="AX250" s="13" t="s">
        <v>88</v>
      </c>
      <c r="AY250" s="209" t="s">
        <v>154</v>
      </c>
    </row>
    <row r="251" spans="1:65" s="2" customFormat="1" ht="16.5" customHeight="1">
      <c r="A251" s="37"/>
      <c r="B251" s="38"/>
      <c r="C251" s="181" t="s">
        <v>444</v>
      </c>
      <c r="D251" s="181" t="s">
        <v>156</v>
      </c>
      <c r="E251" s="182" t="s">
        <v>445</v>
      </c>
      <c r="F251" s="183" t="s">
        <v>446</v>
      </c>
      <c r="G251" s="184" t="s">
        <v>294</v>
      </c>
      <c r="H251" s="185">
        <v>3</v>
      </c>
      <c r="I251" s="186"/>
      <c r="J251" s="185">
        <f>ROUND(I251*H251,2)</f>
        <v>0</v>
      </c>
      <c r="K251" s="183" t="s">
        <v>160</v>
      </c>
      <c r="L251" s="42"/>
      <c r="M251" s="187" t="s">
        <v>79</v>
      </c>
      <c r="N251" s="188" t="s">
        <v>51</v>
      </c>
      <c r="O251" s="67"/>
      <c r="P251" s="189">
        <f>O251*H251</f>
        <v>0</v>
      </c>
      <c r="Q251" s="189">
        <v>0.22394</v>
      </c>
      <c r="R251" s="189">
        <f>Q251*H251</f>
        <v>0.67182</v>
      </c>
      <c r="S251" s="189">
        <v>0</v>
      </c>
      <c r="T251" s="190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191" t="s">
        <v>161</v>
      </c>
      <c r="AT251" s="191" t="s">
        <v>156</v>
      </c>
      <c r="AU251" s="191" t="s">
        <v>90</v>
      </c>
      <c r="AY251" s="19" t="s">
        <v>154</v>
      </c>
      <c r="BE251" s="192">
        <f>IF(N251="základní",J251,0)</f>
        <v>0</v>
      </c>
      <c r="BF251" s="192">
        <f>IF(N251="snížená",J251,0)</f>
        <v>0</v>
      </c>
      <c r="BG251" s="192">
        <f>IF(N251="zákl. přenesená",J251,0)</f>
        <v>0</v>
      </c>
      <c r="BH251" s="192">
        <f>IF(N251="sníž. přenesená",J251,0)</f>
        <v>0</v>
      </c>
      <c r="BI251" s="192">
        <f>IF(N251="nulová",J251,0)</f>
        <v>0</v>
      </c>
      <c r="BJ251" s="19" t="s">
        <v>88</v>
      </c>
      <c r="BK251" s="192">
        <f>ROUND(I251*H251,2)</f>
        <v>0</v>
      </c>
      <c r="BL251" s="19" t="s">
        <v>161</v>
      </c>
      <c r="BM251" s="191" t="s">
        <v>447</v>
      </c>
    </row>
    <row r="252" spans="1:47" s="2" customFormat="1" ht="11.25">
      <c r="A252" s="37"/>
      <c r="B252" s="38"/>
      <c r="C252" s="39"/>
      <c r="D252" s="193" t="s">
        <v>163</v>
      </c>
      <c r="E252" s="39"/>
      <c r="F252" s="194" t="s">
        <v>448</v>
      </c>
      <c r="G252" s="39"/>
      <c r="H252" s="39"/>
      <c r="I252" s="195"/>
      <c r="J252" s="39"/>
      <c r="K252" s="39"/>
      <c r="L252" s="42"/>
      <c r="M252" s="196"/>
      <c r="N252" s="197"/>
      <c r="O252" s="67"/>
      <c r="P252" s="67"/>
      <c r="Q252" s="67"/>
      <c r="R252" s="67"/>
      <c r="S252" s="67"/>
      <c r="T252" s="68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9" t="s">
        <v>163</v>
      </c>
      <c r="AU252" s="19" t="s">
        <v>90</v>
      </c>
    </row>
    <row r="253" spans="2:51" s="13" customFormat="1" ht="11.25">
      <c r="B253" s="198"/>
      <c r="C253" s="199"/>
      <c r="D253" s="200" t="s">
        <v>165</v>
      </c>
      <c r="E253" s="201" t="s">
        <v>79</v>
      </c>
      <c r="F253" s="202" t="s">
        <v>449</v>
      </c>
      <c r="G253" s="199"/>
      <c r="H253" s="203">
        <v>3</v>
      </c>
      <c r="I253" s="204"/>
      <c r="J253" s="199"/>
      <c r="K253" s="199"/>
      <c r="L253" s="205"/>
      <c r="M253" s="206"/>
      <c r="N253" s="207"/>
      <c r="O253" s="207"/>
      <c r="P253" s="207"/>
      <c r="Q253" s="207"/>
      <c r="R253" s="207"/>
      <c r="S253" s="207"/>
      <c r="T253" s="208"/>
      <c r="AT253" s="209" t="s">
        <v>165</v>
      </c>
      <c r="AU253" s="209" t="s">
        <v>90</v>
      </c>
      <c r="AV253" s="13" t="s">
        <v>90</v>
      </c>
      <c r="AW253" s="13" t="s">
        <v>41</v>
      </c>
      <c r="AX253" s="13" t="s">
        <v>88</v>
      </c>
      <c r="AY253" s="209" t="s">
        <v>154</v>
      </c>
    </row>
    <row r="254" spans="1:65" s="2" customFormat="1" ht="16.5" customHeight="1">
      <c r="A254" s="37"/>
      <c r="B254" s="38"/>
      <c r="C254" s="231" t="s">
        <v>450</v>
      </c>
      <c r="D254" s="231" t="s">
        <v>277</v>
      </c>
      <c r="E254" s="232" t="s">
        <v>451</v>
      </c>
      <c r="F254" s="233" t="s">
        <v>452</v>
      </c>
      <c r="G254" s="234" t="s">
        <v>294</v>
      </c>
      <c r="H254" s="235">
        <v>3</v>
      </c>
      <c r="I254" s="236"/>
      <c r="J254" s="235">
        <f>ROUND(I254*H254,2)</f>
        <v>0</v>
      </c>
      <c r="K254" s="233" t="s">
        <v>160</v>
      </c>
      <c r="L254" s="237"/>
      <c r="M254" s="238" t="s">
        <v>79</v>
      </c>
      <c r="N254" s="239" t="s">
        <v>51</v>
      </c>
      <c r="O254" s="67"/>
      <c r="P254" s="189">
        <f>O254*H254</f>
        <v>0</v>
      </c>
      <c r="Q254" s="189">
        <v>0.04</v>
      </c>
      <c r="R254" s="189">
        <f>Q254*H254</f>
        <v>0.12</v>
      </c>
      <c r="S254" s="189">
        <v>0</v>
      </c>
      <c r="T254" s="190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191" t="s">
        <v>207</v>
      </c>
      <c r="AT254" s="191" t="s">
        <v>277</v>
      </c>
      <c r="AU254" s="191" t="s">
        <v>90</v>
      </c>
      <c r="AY254" s="19" t="s">
        <v>154</v>
      </c>
      <c r="BE254" s="192">
        <f>IF(N254="základní",J254,0)</f>
        <v>0</v>
      </c>
      <c r="BF254" s="192">
        <f>IF(N254="snížená",J254,0)</f>
        <v>0</v>
      </c>
      <c r="BG254" s="192">
        <f>IF(N254="zákl. přenesená",J254,0)</f>
        <v>0</v>
      </c>
      <c r="BH254" s="192">
        <f>IF(N254="sníž. přenesená",J254,0)</f>
        <v>0</v>
      </c>
      <c r="BI254" s="192">
        <f>IF(N254="nulová",J254,0)</f>
        <v>0</v>
      </c>
      <c r="BJ254" s="19" t="s">
        <v>88</v>
      </c>
      <c r="BK254" s="192">
        <f>ROUND(I254*H254,2)</f>
        <v>0</v>
      </c>
      <c r="BL254" s="19" t="s">
        <v>161</v>
      </c>
      <c r="BM254" s="191" t="s">
        <v>453</v>
      </c>
    </row>
    <row r="255" spans="1:47" s="2" customFormat="1" ht="11.25">
      <c r="A255" s="37"/>
      <c r="B255" s="38"/>
      <c r="C255" s="39"/>
      <c r="D255" s="193" t="s">
        <v>163</v>
      </c>
      <c r="E255" s="39"/>
      <c r="F255" s="194" t="s">
        <v>454</v>
      </c>
      <c r="G255" s="39"/>
      <c r="H255" s="39"/>
      <c r="I255" s="195"/>
      <c r="J255" s="39"/>
      <c r="K255" s="39"/>
      <c r="L255" s="42"/>
      <c r="M255" s="196"/>
      <c r="N255" s="197"/>
      <c r="O255" s="67"/>
      <c r="P255" s="67"/>
      <c r="Q255" s="67"/>
      <c r="R255" s="67"/>
      <c r="S255" s="67"/>
      <c r="T255" s="68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19" t="s">
        <v>163</v>
      </c>
      <c r="AU255" s="19" t="s">
        <v>90</v>
      </c>
    </row>
    <row r="256" spans="1:65" s="2" customFormat="1" ht="24.2" customHeight="1">
      <c r="A256" s="37"/>
      <c r="B256" s="38"/>
      <c r="C256" s="181" t="s">
        <v>455</v>
      </c>
      <c r="D256" s="181" t="s">
        <v>156</v>
      </c>
      <c r="E256" s="182" t="s">
        <v>456</v>
      </c>
      <c r="F256" s="183" t="s">
        <v>457</v>
      </c>
      <c r="G256" s="184" t="s">
        <v>193</v>
      </c>
      <c r="H256" s="185">
        <v>1.58</v>
      </c>
      <c r="I256" s="186"/>
      <c r="J256" s="185">
        <f>ROUND(I256*H256,2)</f>
        <v>0</v>
      </c>
      <c r="K256" s="183" t="s">
        <v>160</v>
      </c>
      <c r="L256" s="42"/>
      <c r="M256" s="187" t="s">
        <v>79</v>
      </c>
      <c r="N256" s="188" t="s">
        <v>51</v>
      </c>
      <c r="O256" s="67"/>
      <c r="P256" s="189">
        <f>O256*H256</f>
        <v>0</v>
      </c>
      <c r="Q256" s="189">
        <v>2.234</v>
      </c>
      <c r="R256" s="189">
        <f>Q256*H256</f>
        <v>3.52972</v>
      </c>
      <c r="S256" s="189">
        <v>0</v>
      </c>
      <c r="T256" s="190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191" t="s">
        <v>161</v>
      </c>
      <c r="AT256" s="191" t="s">
        <v>156</v>
      </c>
      <c r="AU256" s="191" t="s">
        <v>90</v>
      </c>
      <c r="AY256" s="19" t="s">
        <v>154</v>
      </c>
      <c r="BE256" s="192">
        <f>IF(N256="základní",J256,0)</f>
        <v>0</v>
      </c>
      <c r="BF256" s="192">
        <f>IF(N256="snížená",J256,0)</f>
        <v>0</v>
      </c>
      <c r="BG256" s="192">
        <f>IF(N256="zákl. přenesená",J256,0)</f>
        <v>0</v>
      </c>
      <c r="BH256" s="192">
        <f>IF(N256="sníž. přenesená",J256,0)</f>
        <v>0</v>
      </c>
      <c r="BI256" s="192">
        <f>IF(N256="nulová",J256,0)</f>
        <v>0</v>
      </c>
      <c r="BJ256" s="19" t="s">
        <v>88</v>
      </c>
      <c r="BK256" s="192">
        <f>ROUND(I256*H256,2)</f>
        <v>0</v>
      </c>
      <c r="BL256" s="19" t="s">
        <v>161</v>
      </c>
      <c r="BM256" s="191" t="s">
        <v>458</v>
      </c>
    </row>
    <row r="257" spans="1:47" s="2" customFormat="1" ht="11.25">
      <c r="A257" s="37"/>
      <c r="B257" s="38"/>
      <c r="C257" s="39"/>
      <c r="D257" s="193" t="s">
        <v>163</v>
      </c>
      <c r="E257" s="39"/>
      <c r="F257" s="194" t="s">
        <v>459</v>
      </c>
      <c r="G257" s="39"/>
      <c r="H257" s="39"/>
      <c r="I257" s="195"/>
      <c r="J257" s="39"/>
      <c r="K257" s="39"/>
      <c r="L257" s="42"/>
      <c r="M257" s="196"/>
      <c r="N257" s="197"/>
      <c r="O257" s="67"/>
      <c r="P257" s="67"/>
      <c r="Q257" s="67"/>
      <c r="R257" s="67"/>
      <c r="S257" s="67"/>
      <c r="T257" s="68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T257" s="19" t="s">
        <v>163</v>
      </c>
      <c r="AU257" s="19" t="s">
        <v>90</v>
      </c>
    </row>
    <row r="258" spans="2:51" s="13" customFormat="1" ht="11.25">
      <c r="B258" s="198"/>
      <c r="C258" s="199"/>
      <c r="D258" s="200" t="s">
        <v>165</v>
      </c>
      <c r="E258" s="201" t="s">
        <v>79</v>
      </c>
      <c r="F258" s="202" t="s">
        <v>436</v>
      </c>
      <c r="G258" s="199"/>
      <c r="H258" s="203">
        <v>1.58</v>
      </c>
      <c r="I258" s="204"/>
      <c r="J258" s="199"/>
      <c r="K258" s="199"/>
      <c r="L258" s="205"/>
      <c r="M258" s="206"/>
      <c r="N258" s="207"/>
      <c r="O258" s="207"/>
      <c r="P258" s="207"/>
      <c r="Q258" s="207"/>
      <c r="R258" s="207"/>
      <c r="S258" s="207"/>
      <c r="T258" s="208"/>
      <c r="AT258" s="209" t="s">
        <v>165</v>
      </c>
      <c r="AU258" s="209" t="s">
        <v>90</v>
      </c>
      <c r="AV258" s="13" t="s">
        <v>90</v>
      </c>
      <c r="AW258" s="13" t="s">
        <v>41</v>
      </c>
      <c r="AX258" s="13" t="s">
        <v>88</v>
      </c>
      <c r="AY258" s="209" t="s">
        <v>154</v>
      </c>
    </row>
    <row r="259" spans="2:63" s="12" customFormat="1" ht="22.9" customHeight="1">
      <c r="B259" s="165"/>
      <c r="C259" s="166"/>
      <c r="D259" s="167" t="s">
        <v>80</v>
      </c>
      <c r="E259" s="179" t="s">
        <v>207</v>
      </c>
      <c r="F259" s="179" t="s">
        <v>460</v>
      </c>
      <c r="G259" s="166"/>
      <c r="H259" s="166"/>
      <c r="I259" s="169"/>
      <c r="J259" s="180">
        <f>BK259</f>
        <v>0</v>
      </c>
      <c r="K259" s="166"/>
      <c r="L259" s="171"/>
      <c r="M259" s="172"/>
      <c r="N259" s="173"/>
      <c r="O259" s="173"/>
      <c r="P259" s="174">
        <f>SUM(P260:P358)</f>
        <v>0</v>
      </c>
      <c r="Q259" s="173"/>
      <c r="R259" s="174">
        <f>SUM(R260:R358)</f>
        <v>103.7414599</v>
      </c>
      <c r="S259" s="173"/>
      <c r="T259" s="175">
        <f>SUM(T260:T358)</f>
        <v>1.8150000000000002</v>
      </c>
      <c r="AR259" s="176" t="s">
        <v>88</v>
      </c>
      <c r="AT259" s="177" t="s">
        <v>80</v>
      </c>
      <c r="AU259" s="177" t="s">
        <v>88</v>
      </c>
      <c r="AY259" s="176" t="s">
        <v>154</v>
      </c>
      <c r="BK259" s="178">
        <f>SUM(BK260:BK358)</f>
        <v>0</v>
      </c>
    </row>
    <row r="260" spans="1:65" s="2" customFormat="1" ht="16.5" customHeight="1">
      <c r="A260" s="37"/>
      <c r="B260" s="38"/>
      <c r="C260" s="181" t="s">
        <v>461</v>
      </c>
      <c r="D260" s="181" t="s">
        <v>156</v>
      </c>
      <c r="E260" s="182" t="s">
        <v>462</v>
      </c>
      <c r="F260" s="183" t="s">
        <v>463</v>
      </c>
      <c r="G260" s="184" t="s">
        <v>159</v>
      </c>
      <c r="H260" s="185">
        <v>1.5</v>
      </c>
      <c r="I260" s="186"/>
      <c r="J260" s="185">
        <f>ROUND(I260*H260,2)</f>
        <v>0</v>
      </c>
      <c r="K260" s="183" t="s">
        <v>160</v>
      </c>
      <c r="L260" s="42"/>
      <c r="M260" s="187" t="s">
        <v>79</v>
      </c>
      <c r="N260" s="188" t="s">
        <v>51</v>
      </c>
      <c r="O260" s="67"/>
      <c r="P260" s="189">
        <f>O260*H260</f>
        <v>0</v>
      </c>
      <c r="Q260" s="189">
        <v>0</v>
      </c>
      <c r="R260" s="189">
        <f>Q260*H260</f>
        <v>0</v>
      </c>
      <c r="S260" s="189">
        <v>1</v>
      </c>
      <c r="T260" s="190">
        <f>S260*H260</f>
        <v>1.5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191" t="s">
        <v>161</v>
      </c>
      <c r="AT260" s="191" t="s">
        <v>156</v>
      </c>
      <c r="AU260" s="191" t="s">
        <v>90</v>
      </c>
      <c r="AY260" s="19" t="s">
        <v>154</v>
      </c>
      <c r="BE260" s="192">
        <f>IF(N260="základní",J260,0)</f>
        <v>0</v>
      </c>
      <c r="BF260" s="192">
        <f>IF(N260="snížená",J260,0)</f>
        <v>0</v>
      </c>
      <c r="BG260" s="192">
        <f>IF(N260="zákl. přenesená",J260,0)</f>
        <v>0</v>
      </c>
      <c r="BH260" s="192">
        <f>IF(N260="sníž. přenesená",J260,0)</f>
        <v>0</v>
      </c>
      <c r="BI260" s="192">
        <f>IF(N260="nulová",J260,0)</f>
        <v>0</v>
      </c>
      <c r="BJ260" s="19" t="s">
        <v>88</v>
      </c>
      <c r="BK260" s="192">
        <f>ROUND(I260*H260,2)</f>
        <v>0</v>
      </c>
      <c r="BL260" s="19" t="s">
        <v>161</v>
      </c>
      <c r="BM260" s="191" t="s">
        <v>464</v>
      </c>
    </row>
    <row r="261" spans="1:47" s="2" customFormat="1" ht="11.25">
      <c r="A261" s="37"/>
      <c r="B261" s="38"/>
      <c r="C261" s="39"/>
      <c r="D261" s="193" t="s">
        <v>163</v>
      </c>
      <c r="E261" s="39"/>
      <c r="F261" s="194" t="s">
        <v>465</v>
      </c>
      <c r="G261" s="39"/>
      <c r="H261" s="39"/>
      <c r="I261" s="195"/>
      <c r="J261" s="39"/>
      <c r="K261" s="39"/>
      <c r="L261" s="42"/>
      <c r="M261" s="196"/>
      <c r="N261" s="197"/>
      <c r="O261" s="67"/>
      <c r="P261" s="67"/>
      <c r="Q261" s="67"/>
      <c r="R261" s="67"/>
      <c r="S261" s="67"/>
      <c r="T261" s="68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9" t="s">
        <v>163</v>
      </c>
      <c r="AU261" s="19" t="s">
        <v>90</v>
      </c>
    </row>
    <row r="262" spans="2:51" s="13" customFormat="1" ht="11.25">
      <c r="B262" s="198"/>
      <c r="C262" s="199"/>
      <c r="D262" s="200" t="s">
        <v>165</v>
      </c>
      <c r="E262" s="201" t="s">
        <v>79</v>
      </c>
      <c r="F262" s="202" t="s">
        <v>466</v>
      </c>
      <c r="G262" s="199"/>
      <c r="H262" s="203">
        <v>1.5</v>
      </c>
      <c r="I262" s="204"/>
      <c r="J262" s="199"/>
      <c r="K262" s="199"/>
      <c r="L262" s="205"/>
      <c r="M262" s="206"/>
      <c r="N262" s="207"/>
      <c r="O262" s="207"/>
      <c r="P262" s="207"/>
      <c r="Q262" s="207"/>
      <c r="R262" s="207"/>
      <c r="S262" s="207"/>
      <c r="T262" s="208"/>
      <c r="AT262" s="209" t="s">
        <v>165</v>
      </c>
      <c r="AU262" s="209" t="s">
        <v>90</v>
      </c>
      <c r="AV262" s="13" t="s">
        <v>90</v>
      </c>
      <c r="AW262" s="13" t="s">
        <v>41</v>
      </c>
      <c r="AX262" s="13" t="s">
        <v>88</v>
      </c>
      <c r="AY262" s="209" t="s">
        <v>154</v>
      </c>
    </row>
    <row r="263" spans="1:65" s="2" customFormat="1" ht="21.75" customHeight="1">
      <c r="A263" s="37"/>
      <c r="B263" s="38"/>
      <c r="C263" s="181" t="s">
        <v>467</v>
      </c>
      <c r="D263" s="181" t="s">
        <v>156</v>
      </c>
      <c r="E263" s="182" t="s">
        <v>468</v>
      </c>
      <c r="F263" s="183" t="s">
        <v>469</v>
      </c>
      <c r="G263" s="184" t="s">
        <v>159</v>
      </c>
      <c r="H263" s="185">
        <v>2</v>
      </c>
      <c r="I263" s="186"/>
      <c r="J263" s="185">
        <f>ROUND(I263*H263,2)</f>
        <v>0</v>
      </c>
      <c r="K263" s="183" t="s">
        <v>160</v>
      </c>
      <c r="L263" s="42"/>
      <c r="M263" s="187" t="s">
        <v>79</v>
      </c>
      <c r="N263" s="188" t="s">
        <v>51</v>
      </c>
      <c r="O263" s="67"/>
      <c r="P263" s="189">
        <f>O263*H263</f>
        <v>0</v>
      </c>
      <c r="Q263" s="189">
        <v>0</v>
      </c>
      <c r="R263" s="189">
        <f>Q263*H263</f>
        <v>0</v>
      </c>
      <c r="S263" s="189">
        <v>0.07</v>
      </c>
      <c r="T263" s="190">
        <f>S263*H263</f>
        <v>0.14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191" t="s">
        <v>161</v>
      </c>
      <c r="AT263" s="191" t="s">
        <v>156</v>
      </c>
      <c r="AU263" s="191" t="s">
        <v>90</v>
      </c>
      <c r="AY263" s="19" t="s">
        <v>154</v>
      </c>
      <c r="BE263" s="192">
        <f>IF(N263="základní",J263,0)</f>
        <v>0</v>
      </c>
      <c r="BF263" s="192">
        <f>IF(N263="snížená",J263,0)</f>
        <v>0</v>
      </c>
      <c r="BG263" s="192">
        <f>IF(N263="zákl. přenesená",J263,0)</f>
        <v>0</v>
      </c>
      <c r="BH263" s="192">
        <f>IF(N263="sníž. přenesená",J263,0)</f>
        <v>0</v>
      </c>
      <c r="BI263" s="192">
        <f>IF(N263="nulová",J263,0)</f>
        <v>0</v>
      </c>
      <c r="BJ263" s="19" t="s">
        <v>88</v>
      </c>
      <c r="BK263" s="192">
        <f>ROUND(I263*H263,2)</f>
        <v>0</v>
      </c>
      <c r="BL263" s="19" t="s">
        <v>161</v>
      </c>
      <c r="BM263" s="191" t="s">
        <v>470</v>
      </c>
    </row>
    <row r="264" spans="1:47" s="2" customFormat="1" ht="11.25">
      <c r="A264" s="37"/>
      <c r="B264" s="38"/>
      <c r="C264" s="39"/>
      <c r="D264" s="193" t="s">
        <v>163</v>
      </c>
      <c r="E264" s="39"/>
      <c r="F264" s="194" t="s">
        <v>471</v>
      </c>
      <c r="G264" s="39"/>
      <c r="H264" s="39"/>
      <c r="I264" s="195"/>
      <c r="J264" s="39"/>
      <c r="K264" s="39"/>
      <c r="L264" s="42"/>
      <c r="M264" s="196"/>
      <c r="N264" s="197"/>
      <c r="O264" s="67"/>
      <c r="P264" s="67"/>
      <c r="Q264" s="67"/>
      <c r="R264" s="67"/>
      <c r="S264" s="67"/>
      <c r="T264" s="68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T264" s="19" t="s">
        <v>163</v>
      </c>
      <c r="AU264" s="19" t="s">
        <v>90</v>
      </c>
    </row>
    <row r="265" spans="1:65" s="2" customFormat="1" ht="24.2" customHeight="1">
      <c r="A265" s="37"/>
      <c r="B265" s="38"/>
      <c r="C265" s="181" t="s">
        <v>472</v>
      </c>
      <c r="D265" s="181" t="s">
        <v>156</v>
      </c>
      <c r="E265" s="182" t="s">
        <v>473</v>
      </c>
      <c r="F265" s="183" t="s">
        <v>474</v>
      </c>
      <c r="G265" s="184" t="s">
        <v>159</v>
      </c>
      <c r="H265" s="185">
        <v>1.5</v>
      </c>
      <c r="I265" s="186"/>
      <c r="J265" s="185">
        <f>ROUND(I265*H265,2)</f>
        <v>0</v>
      </c>
      <c r="K265" s="183" t="s">
        <v>160</v>
      </c>
      <c r="L265" s="42"/>
      <c r="M265" s="187" t="s">
        <v>79</v>
      </c>
      <c r="N265" s="188" t="s">
        <v>51</v>
      </c>
      <c r="O265" s="67"/>
      <c r="P265" s="189">
        <f>O265*H265</f>
        <v>0</v>
      </c>
      <c r="Q265" s="189">
        <v>0.00025</v>
      </c>
      <c r="R265" s="189">
        <f>Q265*H265</f>
        <v>0.000375</v>
      </c>
      <c r="S265" s="189">
        <v>0</v>
      </c>
      <c r="T265" s="190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191" t="s">
        <v>161</v>
      </c>
      <c r="AT265" s="191" t="s">
        <v>156</v>
      </c>
      <c r="AU265" s="191" t="s">
        <v>90</v>
      </c>
      <c r="AY265" s="19" t="s">
        <v>154</v>
      </c>
      <c r="BE265" s="192">
        <f>IF(N265="základní",J265,0)</f>
        <v>0</v>
      </c>
      <c r="BF265" s="192">
        <f>IF(N265="snížená",J265,0)</f>
        <v>0</v>
      </c>
      <c r="BG265" s="192">
        <f>IF(N265="zákl. přenesená",J265,0)</f>
        <v>0</v>
      </c>
      <c r="BH265" s="192">
        <f>IF(N265="sníž. přenesená",J265,0)</f>
        <v>0</v>
      </c>
      <c r="BI265" s="192">
        <f>IF(N265="nulová",J265,0)</f>
        <v>0</v>
      </c>
      <c r="BJ265" s="19" t="s">
        <v>88</v>
      </c>
      <c r="BK265" s="192">
        <f>ROUND(I265*H265,2)</f>
        <v>0</v>
      </c>
      <c r="BL265" s="19" t="s">
        <v>161</v>
      </c>
      <c r="BM265" s="191" t="s">
        <v>475</v>
      </c>
    </row>
    <row r="266" spans="1:47" s="2" customFormat="1" ht="11.25">
      <c r="A266" s="37"/>
      <c r="B266" s="38"/>
      <c r="C266" s="39"/>
      <c r="D266" s="193" t="s">
        <v>163</v>
      </c>
      <c r="E266" s="39"/>
      <c r="F266" s="194" t="s">
        <v>476</v>
      </c>
      <c r="G266" s="39"/>
      <c r="H266" s="39"/>
      <c r="I266" s="195"/>
      <c r="J266" s="39"/>
      <c r="K266" s="39"/>
      <c r="L266" s="42"/>
      <c r="M266" s="196"/>
      <c r="N266" s="197"/>
      <c r="O266" s="67"/>
      <c r="P266" s="67"/>
      <c r="Q266" s="67"/>
      <c r="R266" s="67"/>
      <c r="S266" s="67"/>
      <c r="T266" s="68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T266" s="19" t="s">
        <v>163</v>
      </c>
      <c r="AU266" s="19" t="s">
        <v>90</v>
      </c>
    </row>
    <row r="267" spans="2:51" s="13" customFormat="1" ht="11.25">
      <c r="B267" s="198"/>
      <c r="C267" s="199"/>
      <c r="D267" s="200" t="s">
        <v>165</v>
      </c>
      <c r="E267" s="201" t="s">
        <v>79</v>
      </c>
      <c r="F267" s="202" t="s">
        <v>477</v>
      </c>
      <c r="G267" s="199"/>
      <c r="H267" s="203">
        <v>1.5</v>
      </c>
      <c r="I267" s="204"/>
      <c r="J267" s="199"/>
      <c r="K267" s="199"/>
      <c r="L267" s="205"/>
      <c r="M267" s="206"/>
      <c r="N267" s="207"/>
      <c r="O267" s="207"/>
      <c r="P267" s="207"/>
      <c r="Q267" s="207"/>
      <c r="R267" s="207"/>
      <c r="S267" s="207"/>
      <c r="T267" s="208"/>
      <c r="AT267" s="209" t="s">
        <v>165</v>
      </c>
      <c r="AU267" s="209" t="s">
        <v>90</v>
      </c>
      <c r="AV267" s="13" t="s">
        <v>90</v>
      </c>
      <c r="AW267" s="13" t="s">
        <v>41</v>
      </c>
      <c r="AX267" s="13" t="s">
        <v>88</v>
      </c>
      <c r="AY267" s="209" t="s">
        <v>154</v>
      </c>
    </row>
    <row r="268" spans="1:65" s="2" customFormat="1" ht="16.5" customHeight="1">
      <c r="A268" s="37"/>
      <c r="B268" s="38"/>
      <c r="C268" s="231" t="s">
        <v>478</v>
      </c>
      <c r="D268" s="231" t="s">
        <v>277</v>
      </c>
      <c r="E268" s="232" t="s">
        <v>479</v>
      </c>
      <c r="F268" s="233" t="s">
        <v>480</v>
      </c>
      <c r="G268" s="234" t="s">
        <v>159</v>
      </c>
      <c r="H268" s="235">
        <v>1.5</v>
      </c>
      <c r="I268" s="236"/>
      <c r="J268" s="235">
        <f>ROUND(I268*H268,2)</f>
        <v>0</v>
      </c>
      <c r="K268" s="233" t="s">
        <v>160</v>
      </c>
      <c r="L268" s="237"/>
      <c r="M268" s="238" t="s">
        <v>79</v>
      </c>
      <c r="N268" s="239" t="s">
        <v>51</v>
      </c>
      <c r="O268" s="67"/>
      <c r="P268" s="189">
        <f>O268*H268</f>
        <v>0</v>
      </c>
      <c r="Q268" s="189">
        <v>0.7275</v>
      </c>
      <c r="R268" s="189">
        <f>Q268*H268</f>
        <v>1.09125</v>
      </c>
      <c r="S268" s="189">
        <v>0</v>
      </c>
      <c r="T268" s="190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191" t="s">
        <v>207</v>
      </c>
      <c r="AT268" s="191" t="s">
        <v>277</v>
      </c>
      <c r="AU268" s="191" t="s">
        <v>90</v>
      </c>
      <c r="AY268" s="19" t="s">
        <v>154</v>
      </c>
      <c r="BE268" s="192">
        <f>IF(N268="základní",J268,0)</f>
        <v>0</v>
      </c>
      <c r="BF268" s="192">
        <f>IF(N268="snížená",J268,0)</f>
        <v>0</v>
      </c>
      <c r="BG268" s="192">
        <f>IF(N268="zákl. přenesená",J268,0)</f>
        <v>0</v>
      </c>
      <c r="BH268" s="192">
        <f>IF(N268="sníž. přenesená",J268,0)</f>
        <v>0</v>
      </c>
      <c r="BI268" s="192">
        <f>IF(N268="nulová",J268,0)</f>
        <v>0</v>
      </c>
      <c r="BJ268" s="19" t="s">
        <v>88</v>
      </c>
      <c r="BK268" s="192">
        <f>ROUND(I268*H268,2)</f>
        <v>0</v>
      </c>
      <c r="BL268" s="19" t="s">
        <v>161</v>
      </c>
      <c r="BM268" s="191" t="s">
        <v>481</v>
      </c>
    </row>
    <row r="269" spans="1:47" s="2" customFormat="1" ht="11.25">
      <c r="A269" s="37"/>
      <c r="B269" s="38"/>
      <c r="C269" s="39"/>
      <c r="D269" s="193" t="s">
        <v>163</v>
      </c>
      <c r="E269" s="39"/>
      <c r="F269" s="194" t="s">
        <v>482</v>
      </c>
      <c r="G269" s="39"/>
      <c r="H269" s="39"/>
      <c r="I269" s="195"/>
      <c r="J269" s="39"/>
      <c r="K269" s="39"/>
      <c r="L269" s="42"/>
      <c r="M269" s="196"/>
      <c r="N269" s="197"/>
      <c r="O269" s="67"/>
      <c r="P269" s="67"/>
      <c r="Q269" s="67"/>
      <c r="R269" s="67"/>
      <c r="S269" s="67"/>
      <c r="T269" s="68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19" t="s">
        <v>163</v>
      </c>
      <c r="AU269" s="19" t="s">
        <v>90</v>
      </c>
    </row>
    <row r="270" spans="1:65" s="2" customFormat="1" ht="24.2" customHeight="1">
      <c r="A270" s="37"/>
      <c r="B270" s="38"/>
      <c r="C270" s="181" t="s">
        <v>483</v>
      </c>
      <c r="D270" s="181" t="s">
        <v>156</v>
      </c>
      <c r="E270" s="182" t="s">
        <v>484</v>
      </c>
      <c r="F270" s="183" t="s">
        <v>485</v>
      </c>
      <c r="G270" s="184" t="s">
        <v>159</v>
      </c>
      <c r="H270" s="185">
        <v>1</v>
      </c>
      <c r="I270" s="186"/>
      <c r="J270" s="185">
        <f>ROUND(I270*H270,2)</f>
        <v>0</v>
      </c>
      <c r="K270" s="183" t="s">
        <v>160</v>
      </c>
      <c r="L270" s="42"/>
      <c r="M270" s="187" t="s">
        <v>79</v>
      </c>
      <c r="N270" s="188" t="s">
        <v>51</v>
      </c>
      <c r="O270" s="67"/>
      <c r="P270" s="189">
        <f>O270*H270</f>
        <v>0</v>
      </c>
      <c r="Q270" s="189">
        <v>0.00014</v>
      </c>
      <c r="R270" s="189">
        <f>Q270*H270</f>
        <v>0.00014</v>
      </c>
      <c r="S270" s="189">
        <v>0</v>
      </c>
      <c r="T270" s="190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191" t="s">
        <v>161</v>
      </c>
      <c r="AT270" s="191" t="s">
        <v>156</v>
      </c>
      <c r="AU270" s="191" t="s">
        <v>90</v>
      </c>
      <c r="AY270" s="19" t="s">
        <v>154</v>
      </c>
      <c r="BE270" s="192">
        <f>IF(N270="základní",J270,0)</f>
        <v>0</v>
      </c>
      <c r="BF270" s="192">
        <f>IF(N270="snížená",J270,0)</f>
        <v>0</v>
      </c>
      <c r="BG270" s="192">
        <f>IF(N270="zákl. přenesená",J270,0)</f>
        <v>0</v>
      </c>
      <c r="BH270" s="192">
        <f>IF(N270="sníž. přenesená",J270,0)</f>
        <v>0</v>
      </c>
      <c r="BI270" s="192">
        <f>IF(N270="nulová",J270,0)</f>
        <v>0</v>
      </c>
      <c r="BJ270" s="19" t="s">
        <v>88</v>
      </c>
      <c r="BK270" s="192">
        <f>ROUND(I270*H270,2)</f>
        <v>0</v>
      </c>
      <c r="BL270" s="19" t="s">
        <v>161</v>
      </c>
      <c r="BM270" s="191" t="s">
        <v>486</v>
      </c>
    </row>
    <row r="271" spans="1:47" s="2" customFormat="1" ht="11.25">
      <c r="A271" s="37"/>
      <c r="B271" s="38"/>
      <c r="C271" s="39"/>
      <c r="D271" s="193" t="s">
        <v>163</v>
      </c>
      <c r="E271" s="39"/>
      <c r="F271" s="194" t="s">
        <v>487</v>
      </c>
      <c r="G271" s="39"/>
      <c r="H271" s="39"/>
      <c r="I271" s="195"/>
      <c r="J271" s="39"/>
      <c r="K271" s="39"/>
      <c r="L271" s="42"/>
      <c r="M271" s="196"/>
      <c r="N271" s="197"/>
      <c r="O271" s="67"/>
      <c r="P271" s="67"/>
      <c r="Q271" s="67"/>
      <c r="R271" s="67"/>
      <c r="S271" s="67"/>
      <c r="T271" s="68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T271" s="19" t="s">
        <v>163</v>
      </c>
      <c r="AU271" s="19" t="s">
        <v>90</v>
      </c>
    </row>
    <row r="272" spans="2:51" s="13" customFormat="1" ht="11.25">
      <c r="B272" s="198"/>
      <c r="C272" s="199"/>
      <c r="D272" s="200" t="s">
        <v>165</v>
      </c>
      <c r="E272" s="201" t="s">
        <v>79</v>
      </c>
      <c r="F272" s="202" t="s">
        <v>488</v>
      </c>
      <c r="G272" s="199"/>
      <c r="H272" s="203">
        <v>1</v>
      </c>
      <c r="I272" s="204"/>
      <c r="J272" s="199"/>
      <c r="K272" s="199"/>
      <c r="L272" s="205"/>
      <c r="M272" s="206"/>
      <c r="N272" s="207"/>
      <c r="O272" s="207"/>
      <c r="P272" s="207"/>
      <c r="Q272" s="207"/>
      <c r="R272" s="207"/>
      <c r="S272" s="207"/>
      <c r="T272" s="208"/>
      <c r="AT272" s="209" t="s">
        <v>165</v>
      </c>
      <c r="AU272" s="209" t="s">
        <v>90</v>
      </c>
      <c r="AV272" s="13" t="s">
        <v>90</v>
      </c>
      <c r="AW272" s="13" t="s">
        <v>41</v>
      </c>
      <c r="AX272" s="13" t="s">
        <v>88</v>
      </c>
      <c r="AY272" s="209" t="s">
        <v>154</v>
      </c>
    </row>
    <row r="273" spans="1:65" s="2" customFormat="1" ht="16.5" customHeight="1">
      <c r="A273" s="37"/>
      <c r="B273" s="38"/>
      <c r="C273" s="231" t="s">
        <v>489</v>
      </c>
      <c r="D273" s="231" t="s">
        <v>277</v>
      </c>
      <c r="E273" s="232" t="s">
        <v>490</v>
      </c>
      <c r="F273" s="233" t="s">
        <v>491</v>
      </c>
      <c r="G273" s="234" t="s">
        <v>159</v>
      </c>
      <c r="H273" s="235">
        <v>1.04</v>
      </c>
      <c r="I273" s="236"/>
      <c r="J273" s="235">
        <f>ROUND(I273*H273,2)</f>
        <v>0</v>
      </c>
      <c r="K273" s="233" t="s">
        <v>160</v>
      </c>
      <c r="L273" s="237"/>
      <c r="M273" s="238" t="s">
        <v>79</v>
      </c>
      <c r="N273" s="239" t="s">
        <v>51</v>
      </c>
      <c r="O273" s="67"/>
      <c r="P273" s="189">
        <f>O273*H273</f>
        <v>0</v>
      </c>
      <c r="Q273" s="189">
        <v>0.23</v>
      </c>
      <c r="R273" s="189">
        <f>Q273*H273</f>
        <v>0.23920000000000002</v>
      </c>
      <c r="S273" s="189">
        <v>0</v>
      </c>
      <c r="T273" s="190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191" t="s">
        <v>207</v>
      </c>
      <c r="AT273" s="191" t="s">
        <v>277</v>
      </c>
      <c r="AU273" s="191" t="s">
        <v>90</v>
      </c>
      <c r="AY273" s="19" t="s">
        <v>154</v>
      </c>
      <c r="BE273" s="192">
        <f>IF(N273="základní",J273,0)</f>
        <v>0</v>
      </c>
      <c r="BF273" s="192">
        <f>IF(N273="snížená",J273,0)</f>
        <v>0</v>
      </c>
      <c r="BG273" s="192">
        <f>IF(N273="zákl. přenesená",J273,0)</f>
        <v>0</v>
      </c>
      <c r="BH273" s="192">
        <f>IF(N273="sníž. přenesená",J273,0)</f>
        <v>0</v>
      </c>
      <c r="BI273" s="192">
        <f>IF(N273="nulová",J273,0)</f>
        <v>0</v>
      </c>
      <c r="BJ273" s="19" t="s">
        <v>88</v>
      </c>
      <c r="BK273" s="192">
        <f>ROUND(I273*H273,2)</f>
        <v>0</v>
      </c>
      <c r="BL273" s="19" t="s">
        <v>161</v>
      </c>
      <c r="BM273" s="191" t="s">
        <v>492</v>
      </c>
    </row>
    <row r="274" spans="1:47" s="2" customFormat="1" ht="11.25">
      <c r="A274" s="37"/>
      <c r="B274" s="38"/>
      <c r="C274" s="39"/>
      <c r="D274" s="193" t="s">
        <v>163</v>
      </c>
      <c r="E274" s="39"/>
      <c r="F274" s="194" t="s">
        <v>493</v>
      </c>
      <c r="G274" s="39"/>
      <c r="H274" s="39"/>
      <c r="I274" s="195"/>
      <c r="J274" s="39"/>
      <c r="K274" s="39"/>
      <c r="L274" s="42"/>
      <c r="M274" s="196"/>
      <c r="N274" s="197"/>
      <c r="O274" s="67"/>
      <c r="P274" s="67"/>
      <c r="Q274" s="67"/>
      <c r="R274" s="67"/>
      <c r="S274" s="67"/>
      <c r="T274" s="68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T274" s="19" t="s">
        <v>163</v>
      </c>
      <c r="AU274" s="19" t="s">
        <v>90</v>
      </c>
    </row>
    <row r="275" spans="2:51" s="13" customFormat="1" ht="11.25">
      <c r="B275" s="198"/>
      <c r="C275" s="199"/>
      <c r="D275" s="200" t="s">
        <v>165</v>
      </c>
      <c r="E275" s="201" t="s">
        <v>79</v>
      </c>
      <c r="F275" s="202" t="s">
        <v>494</v>
      </c>
      <c r="G275" s="199"/>
      <c r="H275" s="203">
        <v>1.02</v>
      </c>
      <c r="I275" s="204"/>
      <c r="J275" s="199"/>
      <c r="K275" s="199"/>
      <c r="L275" s="205"/>
      <c r="M275" s="206"/>
      <c r="N275" s="207"/>
      <c r="O275" s="207"/>
      <c r="P275" s="207"/>
      <c r="Q275" s="207"/>
      <c r="R275" s="207"/>
      <c r="S275" s="207"/>
      <c r="T275" s="208"/>
      <c r="AT275" s="209" t="s">
        <v>165</v>
      </c>
      <c r="AU275" s="209" t="s">
        <v>90</v>
      </c>
      <c r="AV275" s="13" t="s">
        <v>90</v>
      </c>
      <c r="AW275" s="13" t="s">
        <v>41</v>
      </c>
      <c r="AX275" s="13" t="s">
        <v>88</v>
      </c>
      <c r="AY275" s="209" t="s">
        <v>154</v>
      </c>
    </row>
    <row r="276" spans="2:51" s="13" customFormat="1" ht="11.25">
      <c r="B276" s="198"/>
      <c r="C276" s="199"/>
      <c r="D276" s="200" t="s">
        <v>165</v>
      </c>
      <c r="E276" s="199"/>
      <c r="F276" s="202" t="s">
        <v>495</v>
      </c>
      <c r="G276" s="199"/>
      <c r="H276" s="203">
        <v>1.04</v>
      </c>
      <c r="I276" s="204"/>
      <c r="J276" s="199"/>
      <c r="K276" s="199"/>
      <c r="L276" s="205"/>
      <c r="M276" s="206"/>
      <c r="N276" s="207"/>
      <c r="O276" s="207"/>
      <c r="P276" s="207"/>
      <c r="Q276" s="207"/>
      <c r="R276" s="207"/>
      <c r="S276" s="207"/>
      <c r="T276" s="208"/>
      <c r="AT276" s="209" t="s">
        <v>165</v>
      </c>
      <c r="AU276" s="209" t="s">
        <v>90</v>
      </c>
      <c r="AV276" s="13" t="s">
        <v>90</v>
      </c>
      <c r="AW276" s="13" t="s">
        <v>4</v>
      </c>
      <c r="AX276" s="13" t="s">
        <v>88</v>
      </c>
      <c r="AY276" s="209" t="s">
        <v>154</v>
      </c>
    </row>
    <row r="277" spans="1:65" s="2" customFormat="1" ht="24.2" customHeight="1">
      <c r="A277" s="37"/>
      <c r="B277" s="38"/>
      <c r="C277" s="181" t="s">
        <v>496</v>
      </c>
      <c r="D277" s="181" t="s">
        <v>156</v>
      </c>
      <c r="E277" s="182" t="s">
        <v>497</v>
      </c>
      <c r="F277" s="183" t="s">
        <v>498</v>
      </c>
      <c r="G277" s="184" t="s">
        <v>294</v>
      </c>
      <c r="H277" s="185">
        <v>1</v>
      </c>
      <c r="I277" s="186"/>
      <c r="J277" s="185">
        <f>ROUND(I277*H277,2)</f>
        <v>0</v>
      </c>
      <c r="K277" s="183" t="s">
        <v>160</v>
      </c>
      <c r="L277" s="42"/>
      <c r="M277" s="187" t="s">
        <v>79</v>
      </c>
      <c r="N277" s="188" t="s">
        <v>51</v>
      </c>
      <c r="O277" s="67"/>
      <c r="P277" s="189">
        <f>O277*H277</f>
        <v>0</v>
      </c>
      <c r="Q277" s="189">
        <v>0.00012</v>
      </c>
      <c r="R277" s="189">
        <f>Q277*H277</f>
        <v>0.00012</v>
      </c>
      <c r="S277" s="189">
        <v>0</v>
      </c>
      <c r="T277" s="190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191" t="s">
        <v>161</v>
      </c>
      <c r="AT277" s="191" t="s">
        <v>156</v>
      </c>
      <c r="AU277" s="191" t="s">
        <v>90</v>
      </c>
      <c r="AY277" s="19" t="s">
        <v>154</v>
      </c>
      <c r="BE277" s="192">
        <f>IF(N277="základní",J277,0)</f>
        <v>0</v>
      </c>
      <c r="BF277" s="192">
        <f>IF(N277="snížená",J277,0)</f>
        <v>0</v>
      </c>
      <c r="BG277" s="192">
        <f>IF(N277="zákl. přenesená",J277,0)</f>
        <v>0</v>
      </c>
      <c r="BH277" s="192">
        <f>IF(N277="sníž. přenesená",J277,0)</f>
        <v>0</v>
      </c>
      <c r="BI277" s="192">
        <f>IF(N277="nulová",J277,0)</f>
        <v>0</v>
      </c>
      <c r="BJ277" s="19" t="s">
        <v>88</v>
      </c>
      <c r="BK277" s="192">
        <f>ROUND(I277*H277,2)</f>
        <v>0</v>
      </c>
      <c r="BL277" s="19" t="s">
        <v>161</v>
      </c>
      <c r="BM277" s="191" t="s">
        <v>499</v>
      </c>
    </row>
    <row r="278" spans="1:47" s="2" customFormat="1" ht="11.25">
      <c r="A278" s="37"/>
      <c r="B278" s="38"/>
      <c r="C278" s="39"/>
      <c r="D278" s="193" t="s">
        <v>163</v>
      </c>
      <c r="E278" s="39"/>
      <c r="F278" s="194" t="s">
        <v>500</v>
      </c>
      <c r="G278" s="39"/>
      <c r="H278" s="39"/>
      <c r="I278" s="195"/>
      <c r="J278" s="39"/>
      <c r="K278" s="39"/>
      <c r="L278" s="42"/>
      <c r="M278" s="196"/>
      <c r="N278" s="197"/>
      <c r="O278" s="67"/>
      <c r="P278" s="67"/>
      <c r="Q278" s="67"/>
      <c r="R278" s="67"/>
      <c r="S278" s="67"/>
      <c r="T278" s="68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T278" s="19" t="s">
        <v>163</v>
      </c>
      <c r="AU278" s="19" t="s">
        <v>90</v>
      </c>
    </row>
    <row r="279" spans="1:65" s="2" customFormat="1" ht="16.5" customHeight="1">
      <c r="A279" s="37"/>
      <c r="B279" s="38"/>
      <c r="C279" s="231" t="s">
        <v>501</v>
      </c>
      <c r="D279" s="231" t="s">
        <v>277</v>
      </c>
      <c r="E279" s="232" t="s">
        <v>502</v>
      </c>
      <c r="F279" s="233" t="s">
        <v>503</v>
      </c>
      <c r="G279" s="234" t="s">
        <v>294</v>
      </c>
      <c r="H279" s="235">
        <v>1</v>
      </c>
      <c r="I279" s="236"/>
      <c r="J279" s="235">
        <f>ROUND(I279*H279,2)</f>
        <v>0</v>
      </c>
      <c r="K279" s="233" t="s">
        <v>160</v>
      </c>
      <c r="L279" s="237"/>
      <c r="M279" s="238" t="s">
        <v>79</v>
      </c>
      <c r="N279" s="239" t="s">
        <v>51</v>
      </c>
      <c r="O279" s="67"/>
      <c r="P279" s="189">
        <f>O279*H279</f>
        <v>0</v>
      </c>
      <c r="Q279" s="189">
        <v>0.208</v>
      </c>
      <c r="R279" s="189">
        <f>Q279*H279</f>
        <v>0.208</v>
      </c>
      <c r="S279" s="189">
        <v>0</v>
      </c>
      <c r="T279" s="190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191" t="s">
        <v>207</v>
      </c>
      <c r="AT279" s="191" t="s">
        <v>277</v>
      </c>
      <c r="AU279" s="191" t="s">
        <v>90</v>
      </c>
      <c r="AY279" s="19" t="s">
        <v>154</v>
      </c>
      <c r="BE279" s="192">
        <f>IF(N279="základní",J279,0)</f>
        <v>0</v>
      </c>
      <c r="BF279" s="192">
        <f>IF(N279="snížená",J279,0)</f>
        <v>0</v>
      </c>
      <c r="BG279" s="192">
        <f>IF(N279="zákl. přenesená",J279,0)</f>
        <v>0</v>
      </c>
      <c r="BH279" s="192">
        <f>IF(N279="sníž. přenesená",J279,0)</f>
        <v>0</v>
      </c>
      <c r="BI279" s="192">
        <f>IF(N279="nulová",J279,0)</f>
        <v>0</v>
      </c>
      <c r="BJ279" s="19" t="s">
        <v>88</v>
      </c>
      <c r="BK279" s="192">
        <f>ROUND(I279*H279,2)</f>
        <v>0</v>
      </c>
      <c r="BL279" s="19" t="s">
        <v>161</v>
      </c>
      <c r="BM279" s="191" t="s">
        <v>504</v>
      </c>
    </row>
    <row r="280" spans="1:47" s="2" customFormat="1" ht="11.25">
      <c r="A280" s="37"/>
      <c r="B280" s="38"/>
      <c r="C280" s="39"/>
      <c r="D280" s="193" t="s">
        <v>163</v>
      </c>
      <c r="E280" s="39"/>
      <c r="F280" s="194" t="s">
        <v>505</v>
      </c>
      <c r="G280" s="39"/>
      <c r="H280" s="39"/>
      <c r="I280" s="195"/>
      <c r="J280" s="39"/>
      <c r="K280" s="39"/>
      <c r="L280" s="42"/>
      <c r="M280" s="196"/>
      <c r="N280" s="197"/>
      <c r="O280" s="67"/>
      <c r="P280" s="67"/>
      <c r="Q280" s="67"/>
      <c r="R280" s="67"/>
      <c r="S280" s="67"/>
      <c r="T280" s="68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T280" s="19" t="s">
        <v>163</v>
      </c>
      <c r="AU280" s="19" t="s">
        <v>90</v>
      </c>
    </row>
    <row r="281" spans="1:65" s="2" customFormat="1" ht="24.2" customHeight="1">
      <c r="A281" s="37"/>
      <c r="B281" s="38"/>
      <c r="C281" s="181" t="s">
        <v>506</v>
      </c>
      <c r="D281" s="181" t="s">
        <v>156</v>
      </c>
      <c r="E281" s="182" t="s">
        <v>507</v>
      </c>
      <c r="F281" s="183" t="s">
        <v>508</v>
      </c>
      <c r="G281" s="184" t="s">
        <v>294</v>
      </c>
      <c r="H281" s="185">
        <v>2</v>
      </c>
      <c r="I281" s="186"/>
      <c r="J281" s="185">
        <f>ROUND(I281*H281,2)</f>
        <v>0</v>
      </c>
      <c r="K281" s="183" t="s">
        <v>160</v>
      </c>
      <c r="L281" s="42"/>
      <c r="M281" s="187" t="s">
        <v>79</v>
      </c>
      <c r="N281" s="188" t="s">
        <v>51</v>
      </c>
      <c r="O281" s="67"/>
      <c r="P281" s="189">
        <f>O281*H281</f>
        <v>0</v>
      </c>
      <c r="Q281" s="189">
        <v>0.06864</v>
      </c>
      <c r="R281" s="189">
        <f>Q281*H281</f>
        <v>0.13728</v>
      </c>
      <c r="S281" s="189">
        <v>0</v>
      </c>
      <c r="T281" s="190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191" t="s">
        <v>161</v>
      </c>
      <c r="AT281" s="191" t="s">
        <v>156</v>
      </c>
      <c r="AU281" s="191" t="s">
        <v>90</v>
      </c>
      <c r="AY281" s="19" t="s">
        <v>154</v>
      </c>
      <c r="BE281" s="192">
        <f>IF(N281="základní",J281,0)</f>
        <v>0</v>
      </c>
      <c r="BF281" s="192">
        <f>IF(N281="snížená",J281,0)</f>
        <v>0</v>
      </c>
      <c r="BG281" s="192">
        <f>IF(N281="zákl. přenesená",J281,0)</f>
        <v>0</v>
      </c>
      <c r="BH281" s="192">
        <f>IF(N281="sníž. přenesená",J281,0)</f>
        <v>0</v>
      </c>
      <c r="BI281" s="192">
        <f>IF(N281="nulová",J281,0)</f>
        <v>0</v>
      </c>
      <c r="BJ281" s="19" t="s">
        <v>88</v>
      </c>
      <c r="BK281" s="192">
        <f>ROUND(I281*H281,2)</f>
        <v>0</v>
      </c>
      <c r="BL281" s="19" t="s">
        <v>161</v>
      </c>
      <c r="BM281" s="191" t="s">
        <v>509</v>
      </c>
    </row>
    <row r="282" spans="1:47" s="2" customFormat="1" ht="11.25">
      <c r="A282" s="37"/>
      <c r="B282" s="38"/>
      <c r="C282" s="39"/>
      <c r="D282" s="193" t="s">
        <v>163</v>
      </c>
      <c r="E282" s="39"/>
      <c r="F282" s="194" t="s">
        <v>510</v>
      </c>
      <c r="G282" s="39"/>
      <c r="H282" s="39"/>
      <c r="I282" s="195"/>
      <c r="J282" s="39"/>
      <c r="K282" s="39"/>
      <c r="L282" s="42"/>
      <c r="M282" s="196"/>
      <c r="N282" s="197"/>
      <c r="O282" s="67"/>
      <c r="P282" s="67"/>
      <c r="Q282" s="67"/>
      <c r="R282" s="67"/>
      <c r="S282" s="67"/>
      <c r="T282" s="68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T282" s="19" t="s">
        <v>163</v>
      </c>
      <c r="AU282" s="19" t="s">
        <v>90</v>
      </c>
    </row>
    <row r="283" spans="1:65" s="2" customFormat="1" ht="24.2" customHeight="1">
      <c r="A283" s="37"/>
      <c r="B283" s="38"/>
      <c r="C283" s="181" t="s">
        <v>511</v>
      </c>
      <c r="D283" s="181" t="s">
        <v>156</v>
      </c>
      <c r="E283" s="182" t="s">
        <v>512</v>
      </c>
      <c r="F283" s="183" t="s">
        <v>513</v>
      </c>
      <c r="G283" s="184" t="s">
        <v>159</v>
      </c>
      <c r="H283" s="185">
        <v>2</v>
      </c>
      <c r="I283" s="186"/>
      <c r="J283" s="185">
        <f>ROUND(I283*H283,2)</f>
        <v>0</v>
      </c>
      <c r="K283" s="183" t="s">
        <v>160</v>
      </c>
      <c r="L283" s="42"/>
      <c r="M283" s="187" t="s">
        <v>79</v>
      </c>
      <c r="N283" s="188" t="s">
        <v>51</v>
      </c>
      <c r="O283" s="67"/>
      <c r="P283" s="189">
        <f>O283*H283</f>
        <v>0</v>
      </c>
      <c r="Q283" s="189">
        <v>4E-05</v>
      </c>
      <c r="R283" s="189">
        <f>Q283*H283</f>
        <v>8E-05</v>
      </c>
      <c r="S283" s="189">
        <v>0</v>
      </c>
      <c r="T283" s="190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191" t="s">
        <v>161</v>
      </c>
      <c r="AT283" s="191" t="s">
        <v>156</v>
      </c>
      <c r="AU283" s="191" t="s">
        <v>90</v>
      </c>
      <c r="AY283" s="19" t="s">
        <v>154</v>
      </c>
      <c r="BE283" s="192">
        <f>IF(N283="základní",J283,0)</f>
        <v>0</v>
      </c>
      <c r="BF283" s="192">
        <f>IF(N283="snížená",J283,0)</f>
        <v>0</v>
      </c>
      <c r="BG283" s="192">
        <f>IF(N283="zákl. přenesená",J283,0)</f>
        <v>0</v>
      </c>
      <c r="BH283" s="192">
        <f>IF(N283="sníž. přenesená",J283,0)</f>
        <v>0</v>
      </c>
      <c r="BI283" s="192">
        <f>IF(N283="nulová",J283,0)</f>
        <v>0</v>
      </c>
      <c r="BJ283" s="19" t="s">
        <v>88</v>
      </c>
      <c r="BK283" s="192">
        <f>ROUND(I283*H283,2)</f>
        <v>0</v>
      </c>
      <c r="BL283" s="19" t="s">
        <v>161</v>
      </c>
      <c r="BM283" s="191" t="s">
        <v>514</v>
      </c>
    </row>
    <row r="284" spans="1:47" s="2" customFormat="1" ht="11.25">
      <c r="A284" s="37"/>
      <c r="B284" s="38"/>
      <c r="C284" s="39"/>
      <c r="D284" s="193" t="s">
        <v>163</v>
      </c>
      <c r="E284" s="39"/>
      <c r="F284" s="194" t="s">
        <v>515</v>
      </c>
      <c r="G284" s="39"/>
      <c r="H284" s="39"/>
      <c r="I284" s="195"/>
      <c r="J284" s="39"/>
      <c r="K284" s="39"/>
      <c r="L284" s="42"/>
      <c r="M284" s="196"/>
      <c r="N284" s="197"/>
      <c r="O284" s="67"/>
      <c r="P284" s="67"/>
      <c r="Q284" s="67"/>
      <c r="R284" s="67"/>
      <c r="S284" s="67"/>
      <c r="T284" s="68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T284" s="19" t="s">
        <v>163</v>
      </c>
      <c r="AU284" s="19" t="s">
        <v>90</v>
      </c>
    </row>
    <row r="285" spans="1:65" s="2" customFormat="1" ht="16.5" customHeight="1">
      <c r="A285" s="37"/>
      <c r="B285" s="38"/>
      <c r="C285" s="231" t="s">
        <v>516</v>
      </c>
      <c r="D285" s="231" t="s">
        <v>277</v>
      </c>
      <c r="E285" s="232" t="s">
        <v>517</v>
      </c>
      <c r="F285" s="233" t="s">
        <v>518</v>
      </c>
      <c r="G285" s="234" t="s">
        <v>159</v>
      </c>
      <c r="H285" s="235">
        <v>2.03</v>
      </c>
      <c r="I285" s="236"/>
      <c r="J285" s="235">
        <f>ROUND(I285*H285,2)</f>
        <v>0</v>
      </c>
      <c r="K285" s="233" t="s">
        <v>160</v>
      </c>
      <c r="L285" s="237"/>
      <c r="M285" s="238" t="s">
        <v>79</v>
      </c>
      <c r="N285" s="239" t="s">
        <v>51</v>
      </c>
      <c r="O285" s="67"/>
      <c r="P285" s="189">
        <f>O285*H285</f>
        <v>0</v>
      </c>
      <c r="Q285" s="189">
        <v>0.037</v>
      </c>
      <c r="R285" s="189">
        <f>Q285*H285</f>
        <v>0.07510999999999998</v>
      </c>
      <c r="S285" s="189">
        <v>0</v>
      </c>
      <c r="T285" s="190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191" t="s">
        <v>207</v>
      </c>
      <c r="AT285" s="191" t="s">
        <v>277</v>
      </c>
      <c r="AU285" s="191" t="s">
        <v>90</v>
      </c>
      <c r="AY285" s="19" t="s">
        <v>154</v>
      </c>
      <c r="BE285" s="192">
        <f>IF(N285="základní",J285,0)</f>
        <v>0</v>
      </c>
      <c r="BF285" s="192">
        <f>IF(N285="snížená",J285,0)</f>
        <v>0</v>
      </c>
      <c r="BG285" s="192">
        <f>IF(N285="zákl. přenesená",J285,0)</f>
        <v>0</v>
      </c>
      <c r="BH285" s="192">
        <f>IF(N285="sníž. přenesená",J285,0)</f>
        <v>0</v>
      </c>
      <c r="BI285" s="192">
        <f>IF(N285="nulová",J285,0)</f>
        <v>0</v>
      </c>
      <c r="BJ285" s="19" t="s">
        <v>88</v>
      </c>
      <c r="BK285" s="192">
        <f>ROUND(I285*H285,2)</f>
        <v>0</v>
      </c>
      <c r="BL285" s="19" t="s">
        <v>161</v>
      </c>
      <c r="BM285" s="191" t="s">
        <v>519</v>
      </c>
    </row>
    <row r="286" spans="1:47" s="2" customFormat="1" ht="11.25">
      <c r="A286" s="37"/>
      <c r="B286" s="38"/>
      <c r="C286" s="39"/>
      <c r="D286" s="193" t="s">
        <v>163</v>
      </c>
      <c r="E286" s="39"/>
      <c r="F286" s="194" t="s">
        <v>520</v>
      </c>
      <c r="G286" s="39"/>
      <c r="H286" s="39"/>
      <c r="I286" s="195"/>
      <c r="J286" s="39"/>
      <c r="K286" s="39"/>
      <c r="L286" s="42"/>
      <c r="M286" s="196"/>
      <c r="N286" s="197"/>
      <c r="O286" s="67"/>
      <c r="P286" s="67"/>
      <c r="Q286" s="67"/>
      <c r="R286" s="67"/>
      <c r="S286" s="67"/>
      <c r="T286" s="68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T286" s="19" t="s">
        <v>163</v>
      </c>
      <c r="AU286" s="19" t="s">
        <v>90</v>
      </c>
    </row>
    <row r="287" spans="2:51" s="13" customFormat="1" ht="11.25">
      <c r="B287" s="198"/>
      <c r="C287" s="199"/>
      <c r="D287" s="200" t="s">
        <v>165</v>
      </c>
      <c r="E287" s="201" t="s">
        <v>79</v>
      </c>
      <c r="F287" s="202" t="s">
        <v>521</v>
      </c>
      <c r="G287" s="199"/>
      <c r="H287" s="203">
        <v>2.03</v>
      </c>
      <c r="I287" s="204"/>
      <c r="J287" s="199"/>
      <c r="K287" s="199"/>
      <c r="L287" s="205"/>
      <c r="M287" s="206"/>
      <c r="N287" s="207"/>
      <c r="O287" s="207"/>
      <c r="P287" s="207"/>
      <c r="Q287" s="207"/>
      <c r="R287" s="207"/>
      <c r="S287" s="207"/>
      <c r="T287" s="208"/>
      <c r="AT287" s="209" t="s">
        <v>165</v>
      </c>
      <c r="AU287" s="209" t="s">
        <v>90</v>
      </c>
      <c r="AV287" s="13" t="s">
        <v>90</v>
      </c>
      <c r="AW287" s="13" t="s">
        <v>41</v>
      </c>
      <c r="AX287" s="13" t="s">
        <v>88</v>
      </c>
      <c r="AY287" s="209" t="s">
        <v>154</v>
      </c>
    </row>
    <row r="288" spans="1:65" s="2" customFormat="1" ht="37.9" customHeight="1">
      <c r="A288" s="37"/>
      <c r="B288" s="38"/>
      <c r="C288" s="181" t="s">
        <v>522</v>
      </c>
      <c r="D288" s="181" t="s">
        <v>156</v>
      </c>
      <c r="E288" s="182" t="s">
        <v>523</v>
      </c>
      <c r="F288" s="183" t="s">
        <v>524</v>
      </c>
      <c r="G288" s="184" t="s">
        <v>294</v>
      </c>
      <c r="H288" s="185">
        <v>2</v>
      </c>
      <c r="I288" s="186"/>
      <c r="J288" s="185">
        <f>ROUND(I288*H288,2)</f>
        <v>0</v>
      </c>
      <c r="K288" s="183" t="s">
        <v>160</v>
      </c>
      <c r="L288" s="42"/>
      <c r="M288" s="187" t="s">
        <v>79</v>
      </c>
      <c r="N288" s="188" t="s">
        <v>51</v>
      </c>
      <c r="O288" s="67"/>
      <c r="P288" s="189">
        <f>O288*H288</f>
        <v>0</v>
      </c>
      <c r="Q288" s="189">
        <v>0.001</v>
      </c>
      <c r="R288" s="189">
        <f>Q288*H288</f>
        <v>0.002</v>
      </c>
      <c r="S288" s="189">
        <v>0</v>
      </c>
      <c r="T288" s="190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191" t="s">
        <v>161</v>
      </c>
      <c r="AT288" s="191" t="s">
        <v>156</v>
      </c>
      <c r="AU288" s="191" t="s">
        <v>90</v>
      </c>
      <c r="AY288" s="19" t="s">
        <v>154</v>
      </c>
      <c r="BE288" s="192">
        <f>IF(N288="základní",J288,0)</f>
        <v>0</v>
      </c>
      <c r="BF288" s="192">
        <f>IF(N288="snížená",J288,0)</f>
        <v>0</v>
      </c>
      <c r="BG288" s="192">
        <f>IF(N288="zákl. přenesená",J288,0)</f>
        <v>0</v>
      </c>
      <c r="BH288" s="192">
        <f>IF(N288="sníž. přenesená",J288,0)</f>
        <v>0</v>
      </c>
      <c r="BI288" s="192">
        <f>IF(N288="nulová",J288,0)</f>
        <v>0</v>
      </c>
      <c r="BJ288" s="19" t="s">
        <v>88</v>
      </c>
      <c r="BK288" s="192">
        <f>ROUND(I288*H288,2)</f>
        <v>0</v>
      </c>
      <c r="BL288" s="19" t="s">
        <v>161</v>
      </c>
      <c r="BM288" s="191" t="s">
        <v>525</v>
      </c>
    </row>
    <row r="289" spans="1:47" s="2" customFormat="1" ht="11.25">
      <c r="A289" s="37"/>
      <c r="B289" s="38"/>
      <c r="C289" s="39"/>
      <c r="D289" s="193" t="s">
        <v>163</v>
      </c>
      <c r="E289" s="39"/>
      <c r="F289" s="194" t="s">
        <v>526</v>
      </c>
      <c r="G289" s="39"/>
      <c r="H289" s="39"/>
      <c r="I289" s="195"/>
      <c r="J289" s="39"/>
      <c r="K289" s="39"/>
      <c r="L289" s="42"/>
      <c r="M289" s="196"/>
      <c r="N289" s="197"/>
      <c r="O289" s="67"/>
      <c r="P289" s="67"/>
      <c r="Q289" s="67"/>
      <c r="R289" s="67"/>
      <c r="S289" s="67"/>
      <c r="T289" s="68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T289" s="19" t="s">
        <v>163</v>
      </c>
      <c r="AU289" s="19" t="s">
        <v>90</v>
      </c>
    </row>
    <row r="290" spans="1:65" s="2" customFormat="1" ht="24.2" customHeight="1">
      <c r="A290" s="37"/>
      <c r="B290" s="38"/>
      <c r="C290" s="181" t="s">
        <v>527</v>
      </c>
      <c r="D290" s="181" t="s">
        <v>156</v>
      </c>
      <c r="E290" s="182" t="s">
        <v>528</v>
      </c>
      <c r="F290" s="183" t="s">
        <v>529</v>
      </c>
      <c r="G290" s="184" t="s">
        <v>294</v>
      </c>
      <c r="H290" s="185">
        <v>2</v>
      </c>
      <c r="I290" s="186"/>
      <c r="J290" s="185">
        <f>ROUND(I290*H290,2)</f>
        <v>0</v>
      </c>
      <c r="K290" s="183" t="s">
        <v>160</v>
      </c>
      <c r="L290" s="42"/>
      <c r="M290" s="187" t="s">
        <v>79</v>
      </c>
      <c r="N290" s="188" t="s">
        <v>51</v>
      </c>
      <c r="O290" s="67"/>
      <c r="P290" s="189">
        <f>O290*H290</f>
        <v>0</v>
      </c>
      <c r="Q290" s="189">
        <v>7E-05</v>
      </c>
      <c r="R290" s="189">
        <f>Q290*H290</f>
        <v>0.00014</v>
      </c>
      <c r="S290" s="189">
        <v>0</v>
      </c>
      <c r="T290" s="190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191" t="s">
        <v>161</v>
      </c>
      <c r="AT290" s="191" t="s">
        <v>156</v>
      </c>
      <c r="AU290" s="191" t="s">
        <v>90</v>
      </c>
      <c r="AY290" s="19" t="s">
        <v>154</v>
      </c>
      <c r="BE290" s="192">
        <f>IF(N290="základní",J290,0)</f>
        <v>0</v>
      </c>
      <c r="BF290" s="192">
        <f>IF(N290="snížená",J290,0)</f>
        <v>0</v>
      </c>
      <c r="BG290" s="192">
        <f>IF(N290="zákl. přenesená",J290,0)</f>
        <v>0</v>
      </c>
      <c r="BH290" s="192">
        <f>IF(N290="sníž. přenesená",J290,0)</f>
        <v>0</v>
      </c>
      <c r="BI290" s="192">
        <f>IF(N290="nulová",J290,0)</f>
        <v>0</v>
      </c>
      <c r="BJ290" s="19" t="s">
        <v>88</v>
      </c>
      <c r="BK290" s="192">
        <f>ROUND(I290*H290,2)</f>
        <v>0</v>
      </c>
      <c r="BL290" s="19" t="s">
        <v>161</v>
      </c>
      <c r="BM290" s="191" t="s">
        <v>530</v>
      </c>
    </row>
    <row r="291" spans="1:47" s="2" customFormat="1" ht="11.25">
      <c r="A291" s="37"/>
      <c r="B291" s="38"/>
      <c r="C291" s="39"/>
      <c r="D291" s="193" t="s">
        <v>163</v>
      </c>
      <c r="E291" s="39"/>
      <c r="F291" s="194" t="s">
        <v>531</v>
      </c>
      <c r="G291" s="39"/>
      <c r="H291" s="39"/>
      <c r="I291" s="195"/>
      <c r="J291" s="39"/>
      <c r="K291" s="39"/>
      <c r="L291" s="42"/>
      <c r="M291" s="196"/>
      <c r="N291" s="197"/>
      <c r="O291" s="67"/>
      <c r="P291" s="67"/>
      <c r="Q291" s="67"/>
      <c r="R291" s="67"/>
      <c r="S291" s="67"/>
      <c r="T291" s="68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T291" s="19" t="s">
        <v>163</v>
      </c>
      <c r="AU291" s="19" t="s">
        <v>90</v>
      </c>
    </row>
    <row r="292" spans="1:65" s="2" customFormat="1" ht="16.5" customHeight="1">
      <c r="A292" s="37"/>
      <c r="B292" s="38"/>
      <c r="C292" s="231" t="s">
        <v>532</v>
      </c>
      <c r="D292" s="231" t="s">
        <v>277</v>
      </c>
      <c r="E292" s="232" t="s">
        <v>533</v>
      </c>
      <c r="F292" s="233" t="s">
        <v>534</v>
      </c>
      <c r="G292" s="234" t="s">
        <v>294</v>
      </c>
      <c r="H292" s="235">
        <v>2</v>
      </c>
      <c r="I292" s="236"/>
      <c r="J292" s="235">
        <f>ROUND(I292*H292,2)</f>
        <v>0</v>
      </c>
      <c r="K292" s="233" t="s">
        <v>160</v>
      </c>
      <c r="L292" s="237"/>
      <c r="M292" s="238" t="s">
        <v>79</v>
      </c>
      <c r="N292" s="239" t="s">
        <v>51</v>
      </c>
      <c r="O292" s="67"/>
      <c r="P292" s="189">
        <f>O292*H292</f>
        <v>0</v>
      </c>
      <c r="Q292" s="189">
        <v>0.015</v>
      </c>
      <c r="R292" s="189">
        <f>Q292*H292</f>
        <v>0.03</v>
      </c>
      <c r="S292" s="189">
        <v>0</v>
      </c>
      <c r="T292" s="190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191" t="s">
        <v>207</v>
      </c>
      <c r="AT292" s="191" t="s">
        <v>277</v>
      </c>
      <c r="AU292" s="191" t="s">
        <v>90</v>
      </c>
      <c r="AY292" s="19" t="s">
        <v>154</v>
      </c>
      <c r="BE292" s="192">
        <f>IF(N292="základní",J292,0)</f>
        <v>0</v>
      </c>
      <c r="BF292" s="192">
        <f>IF(N292="snížená",J292,0)</f>
        <v>0</v>
      </c>
      <c r="BG292" s="192">
        <f>IF(N292="zákl. přenesená",J292,0)</f>
        <v>0</v>
      </c>
      <c r="BH292" s="192">
        <f>IF(N292="sníž. přenesená",J292,0)</f>
        <v>0</v>
      </c>
      <c r="BI292" s="192">
        <f>IF(N292="nulová",J292,0)</f>
        <v>0</v>
      </c>
      <c r="BJ292" s="19" t="s">
        <v>88</v>
      </c>
      <c r="BK292" s="192">
        <f>ROUND(I292*H292,2)</f>
        <v>0</v>
      </c>
      <c r="BL292" s="19" t="s">
        <v>161</v>
      </c>
      <c r="BM292" s="191" t="s">
        <v>535</v>
      </c>
    </row>
    <row r="293" spans="1:47" s="2" customFormat="1" ht="11.25">
      <c r="A293" s="37"/>
      <c r="B293" s="38"/>
      <c r="C293" s="39"/>
      <c r="D293" s="193" t="s">
        <v>163</v>
      </c>
      <c r="E293" s="39"/>
      <c r="F293" s="194" t="s">
        <v>536</v>
      </c>
      <c r="G293" s="39"/>
      <c r="H293" s="39"/>
      <c r="I293" s="195"/>
      <c r="J293" s="39"/>
      <c r="K293" s="39"/>
      <c r="L293" s="42"/>
      <c r="M293" s="196"/>
      <c r="N293" s="197"/>
      <c r="O293" s="67"/>
      <c r="P293" s="67"/>
      <c r="Q293" s="67"/>
      <c r="R293" s="67"/>
      <c r="S293" s="67"/>
      <c r="T293" s="68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T293" s="19" t="s">
        <v>163</v>
      </c>
      <c r="AU293" s="19" t="s">
        <v>90</v>
      </c>
    </row>
    <row r="294" spans="1:65" s="2" customFormat="1" ht="16.5" customHeight="1">
      <c r="A294" s="37"/>
      <c r="B294" s="38"/>
      <c r="C294" s="181" t="s">
        <v>537</v>
      </c>
      <c r="D294" s="181" t="s">
        <v>156</v>
      </c>
      <c r="E294" s="182" t="s">
        <v>538</v>
      </c>
      <c r="F294" s="183" t="s">
        <v>539</v>
      </c>
      <c r="G294" s="184" t="s">
        <v>294</v>
      </c>
      <c r="H294" s="185">
        <v>2</v>
      </c>
      <c r="I294" s="186"/>
      <c r="J294" s="185">
        <f>ROUND(I294*H294,2)</f>
        <v>0</v>
      </c>
      <c r="K294" s="183" t="s">
        <v>79</v>
      </c>
      <c r="L294" s="42"/>
      <c r="M294" s="187" t="s">
        <v>79</v>
      </c>
      <c r="N294" s="188" t="s">
        <v>51</v>
      </c>
      <c r="O294" s="67"/>
      <c r="P294" s="189">
        <f>O294*H294</f>
        <v>0</v>
      </c>
      <c r="Q294" s="189">
        <v>1.12181</v>
      </c>
      <c r="R294" s="189">
        <f>Q294*H294</f>
        <v>2.24362</v>
      </c>
      <c r="S294" s="189">
        <v>0</v>
      </c>
      <c r="T294" s="190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191" t="s">
        <v>161</v>
      </c>
      <c r="AT294" s="191" t="s">
        <v>156</v>
      </c>
      <c r="AU294" s="191" t="s">
        <v>90</v>
      </c>
      <c r="AY294" s="19" t="s">
        <v>154</v>
      </c>
      <c r="BE294" s="192">
        <f>IF(N294="základní",J294,0)</f>
        <v>0</v>
      </c>
      <c r="BF294" s="192">
        <f>IF(N294="snížená",J294,0)</f>
        <v>0</v>
      </c>
      <c r="BG294" s="192">
        <f>IF(N294="zákl. přenesená",J294,0)</f>
        <v>0</v>
      </c>
      <c r="BH294" s="192">
        <f>IF(N294="sníž. přenesená",J294,0)</f>
        <v>0</v>
      </c>
      <c r="BI294" s="192">
        <f>IF(N294="nulová",J294,0)</f>
        <v>0</v>
      </c>
      <c r="BJ294" s="19" t="s">
        <v>88</v>
      </c>
      <c r="BK294" s="192">
        <f>ROUND(I294*H294,2)</f>
        <v>0</v>
      </c>
      <c r="BL294" s="19" t="s">
        <v>161</v>
      </c>
      <c r="BM294" s="191" t="s">
        <v>540</v>
      </c>
    </row>
    <row r="295" spans="1:65" s="2" customFormat="1" ht="16.5" customHeight="1">
      <c r="A295" s="37"/>
      <c r="B295" s="38"/>
      <c r="C295" s="231" t="s">
        <v>541</v>
      </c>
      <c r="D295" s="231" t="s">
        <v>277</v>
      </c>
      <c r="E295" s="232" t="s">
        <v>542</v>
      </c>
      <c r="F295" s="233" t="s">
        <v>543</v>
      </c>
      <c r="G295" s="234" t="s">
        <v>294</v>
      </c>
      <c r="H295" s="235">
        <v>2</v>
      </c>
      <c r="I295" s="236"/>
      <c r="J295" s="235">
        <f>ROUND(I295*H295,2)</f>
        <v>0</v>
      </c>
      <c r="K295" s="233" t="s">
        <v>79</v>
      </c>
      <c r="L295" s="237"/>
      <c r="M295" s="238" t="s">
        <v>79</v>
      </c>
      <c r="N295" s="239" t="s">
        <v>51</v>
      </c>
      <c r="O295" s="67"/>
      <c r="P295" s="189">
        <f>O295*H295</f>
        <v>0</v>
      </c>
      <c r="Q295" s="189">
        <v>0.037</v>
      </c>
      <c r="R295" s="189">
        <f>Q295*H295</f>
        <v>0.074</v>
      </c>
      <c r="S295" s="189">
        <v>0</v>
      </c>
      <c r="T295" s="190">
        <f>S295*H295</f>
        <v>0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191" t="s">
        <v>207</v>
      </c>
      <c r="AT295" s="191" t="s">
        <v>277</v>
      </c>
      <c r="AU295" s="191" t="s">
        <v>90</v>
      </c>
      <c r="AY295" s="19" t="s">
        <v>154</v>
      </c>
      <c r="BE295" s="192">
        <f>IF(N295="základní",J295,0)</f>
        <v>0</v>
      </c>
      <c r="BF295" s="192">
        <f>IF(N295="snížená",J295,0)</f>
        <v>0</v>
      </c>
      <c r="BG295" s="192">
        <f>IF(N295="zákl. přenesená",J295,0)</f>
        <v>0</v>
      </c>
      <c r="BH295" s="192">
        <f>IF(N295="sníž. přenesená",J295,0)</f>
        <v>0</v>
      </c>
      <c r="BI295" s="192">
        <f>IF(N295="nulová",J295,0)</f>
        <v>0</v>
      </c>
      <c r="BJ295" s="19" t="s">
        <v>88</v>
      </c>
      <c r="BK295" s="192">
        <f>ROUND(I295*H295,2)</f>
        <v>0</v>
      </c>
      <c r="BL295" s="19" t="s">
        <v>161</v>
      </c>
      <c r="BM295" s="191" t="s">
        <v>544</v>
      </c>
    </row>
    <row r="296" spans="1:65" s="2" customFormat="1" ht="24.2" customHeight="1">
      <c r="A296" s="37"/>
      <c r="B296" s="38"/>
      <c r="C296" s="181" t="s">
        <v>545</v>
      </c>
      <c r="D296" s="181" t="s">
        <v>156</v>
      </c>
      <c r="E296" s="182" t="s">
        <v>546</v>
      </c>
      <c r="F296" s="183" t="s">
        <v>547</v>
      </c>
      <c r="G296" s="184" t="s">
        <v>193</v>
      </c>
      <c r="H296" s="185">
        <v>13.22</v>
      </c>
      <c r="I296" s="186"/>
      <c r="J296" s="185">
        <f>ROUND(I296*H296,2)</f>
        <v>0</v>
      </c>
      <c r="K296" s="183" t="s">
        <v>160</v>
      </c>
      <c r="L296" s="42"/>
      <c r="M296" s="187" t="s">
        <v>79</v>
      </c>
      <c r="N296" s="188" t="s">
        <v>51</v>
      </c>
      <c r="O296" s="67"/>
      <c r="P296" s="189">
        <f>O296*H296</f>
        <v>0</v>
      </c>
      <c r="Q296" s="189">
        <v>0</v>
      </c>
      <c r="R296" s="189">
        <f>Q296*H296</f>
        <v>0</v>
      </c>
      <c r="S296" s="189">
        <v>0</v>
      </c>
      <c r="T296" s="190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191" t="s">
        <v>161</v>
      </c>
      <c r="AT296" s="191" t="s">
        <v>156</v>
      </c>
      <c r="AU296" s="191" t="s">
        <v>90</v>
      </c>
      <c r="AY296" s="19" t="s">
        <v>154</v>
      </c>
      <c r="BE296" s="192">
        <f>IF(N296="základní",J296,0)</f>
        <v>0</v>
      </c>
      <c r="BF296" s="192">
        <f>IF(N296="snížená",J296,0)</f>
        <v>0</v>
      </c>
      <c r="BG296" s="192">
        <f>IF(N296="zákl. přenesená",J296,0)</f>
        <v>0</v>
      </c>
      <c r="BH296" s="192">
        <f>IF(N296="sníž. přenesená",J296,0)</f>
        <v>0</v>
      </c>
      <c r="BI296" s="192">
        <f>IF(N296="nulová",J296,0)</f>
        <v>0</v>
      </c>
      <c r="BJ296" s="19" t="s">
        <v>88</v>
      </c>
      <c r="BK296" s="192">
        <f>ROUND(I296*H296,2)</f>
        <v>0</v>
      </c>
      <c r="BL296" s="19" t="s">
        <v>161</v>
      </c>
      <c r="BM296" s="191" t="s">
        <v>548</v>
      </c>
    </row>
    <row r="297" spans="1:47" s="2" customFormat="1" ht="11.25">
      <c r="A297" s="37"/>
      <c r="B297" s="38"/>
      <c r="C297" s="39"/>
      <c r="D297" s="193" t="s">
        <v>163</v>
      </c>
      <c r="E297" s="39"/>
      <c r="F297" s="194" t="s">
        <v>549</v>
      </c>
      <c r="G297" s="39"/>
      <c r="H297" s="39"/>
      <c r="I297" s="195"/>
      <c r="J297" s="39"/>
      <c r="K297" s="39"/>
      <c r="L297" s="42"/>
      <c r="M297" s="196"/>
      <c r="N297" s="197"/>
      <c r="O297" s="67"/>
      <c r="P297" s="67"/>
      <c r="Q297" s="67"/>
      <c r="R297" s="67"/>
      <c r="S297" s="67"/>
      <c r="T297" s="68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T297" s="19" t="s">
        <v>163</v>
      </c>
      <c r="AU297" s="19" t="s">
        <v>90</v>
      </c>
    </row>
    <row r="298" spans="2:51" s="13" customFormat="1" ht="11.25">
      <c r="B298" s="198"/>
      <c r="C298" s="199"/>
      <c r="D298" s="200" t="s">
        <v>165</v>
      </c>
      <c r="E298" s="201" t="s">
        <v>79</v>
      </c>
      <c r="F298" s="202" t="s">
        <v>550</v>
      </c>
      <c r="G298" s="199"/>
      <c r="H298" s="203">
        <v>13.94</v>
      </c>
      <c r="I298" s="204"/>
      <c r="J298" s="199"/>
      <c r="K298" s="199"/>
      <c r="L298" s="205"/>
      <c r="M298" s="206"/>
      <c r="N298" s="207"/>
      <c r="O298" s="207"/>
      <c r="P298" s="207"/>
      <c r="Q298" s="207"/>
      <c r="R298" s="207"/>
      <c r="S298" s="207"/>
      <c r="T298" s="208"/>
      <c r="AT298" s="209" t="s">
        <v>165</v>
      </c>
      <c r="AU298" s="209" t="s">
        <v>90</v>
      </c>
      <c r="AV298" s="13" t="s">
        <v>90</v>
      </c>
      <c r="AW298" s="13" t="s">
        <v>41</v>
      </c>
      <c r="AX298" s="13" t="s">
        <v>81</v>
      </c>
      <c r="AY298" s="209" t="s">
        <v>154</v>
      </c>
    </row>
    <row r="299" spans="2:51" s="13" customFormat="1" ht="11.25">
      <c r="B299" s="198"/>
      <c r="C299" s="199"/>
      <c r="D299" s="200" t="s">
        <v>165</v>
      </c>
      <c r="E299" s="201" t="s">
        <v>79</v>
      </c>
      <c r="F299" s="202" t="s">
        <v>551</v>
      </c>
      <c r="G299" s="199"/>
      <c r="H299" s="203">
        <v>-0.08</v>
      </c>
      <c r="I299" s="204"/>
      <c r="J299" s="199"/>
      <c r="K299" s="199"/>
      <c r="L299" s="205"/>
      <c r="M299" s="206"/>
      <c r="N299" s="207"/>
      <c r="O299" s="207"/>
      <c r="P299" s="207"/>
      <c r="Q299" s="207"/>
      <c r="R299" s="207"/>
      <c r="S299" s="207"/>
      <c r="T299" s="208"/>
      <c r="AT299" s="209" t="s">
        <v>165</v>
      </c>
      <c r="AU299" s="209" t="s">
        <v>90</v>
      </c>
      <c r="AV299" s="13" t="s">
        <v>90</v>
      </c>
      <c r="AW299" s="13" t="s">
        <v>41</v>
      </c>
      <c r="AX299" s="13" t="s">
        <v>81</v>
      </c>
      <c r="AY299" s="209" t="s">
        <v>154</v>
      </c>
    </row>
    <row r="300" spans="2:51" s="13" customFormat="1" ht="11.25">
      <c r="B300" s="198"/>
      <c r="C300" s="199"/>
      <c r="D300" s="200" t="s">
        <v>165</v>
      </c>
      <c r="E300" s="201" t="s">
        <v>79</v>
      </c>
      <c r="F300" s="202" t="s">
        <v>552</v>
      </c>
      <c r="G300" s="199"/>
      <c r="H300" s="203">
        <v>-0.34</v>
      </c>
      <c r="I300" s="204"/>
      <c r="J300" s="199"/>
      <c r="K300" s="199"/>
      <c r="L300" s="205"/>
      <c r="M300" s="206"/>
      <c r="N300" s="207"/>
      <c r="O300" s="207"/>
      <c r="P300" s="207"/>
      <c r="Q300" s="207"/>
      <c r="R300" s="207"/>
      <c r="S300" s="207"/>
      <c r="T300" s="208"/>
      <c r="AT300" s="209" t="s">
        <v>165</v>
      </c>
      <c r="AU300" s="209" t="s">
        <v>90</v>
      </c>
      <c r="AV300" s="13" t="s">
        <v>90</v>
      </c>
      <c r="AW300" s="13" t="s">
        <v>41</v>
      </c>
      <c r="AX300" s="13" t="s">
        <v>81</v>
      </c>
      <c r="AY300" s="209" t="s">
        <v>154</v>
      </c>
    </row>
    <row r="301" spans="2:51" s="13" customFormat="1" ht="11.25">
      <c r="B301" s="198"/>
      <c r="C301" s="199"/>
      <c r="D301" s="200" t="s">
        <v>165</v>
      </c>
      <c r="E301" s="201" t="s">
        <v>79</v>
      </c>
      <c r="F301" s="202" t="s">
        <v>553</v>
      </c>
      <c r="G301" s="199"/>
      <c r="H301" s="203">
        <v>-0.3</v>
      </c>
      <c r="I301" s="204"/>
      <c r="J301" s="199"/>
      <c r="K301" s="199"/>
      <c r="L301" s="205"/>
      <c r="M301" s="206"/>
      <c r="N301" s="207"/>
      <c r="O301" s="207"/>
      <c r="P301" s="207"/>
      <c r="Q301" s="207"/>
      <c r="R301" s="207"/>
      <c r="S301" s="207"/>
      <c r="T301" s="208"/>
      <c r="AT301" s="209" t="s">
        <v>165</v>
      </c>
      <c r="AU301" s="209" t="s">
        <v>90</v>
      </c>
      <c r="AV301" s="13" t="s">
        <v>90</v>
      </c>
      <c r="AW301" s="13" t="s">
        <v>41</v>
      </c>
      <c r="AX301" s="13" t="s">
        <v>81</v>
      </c>
      <c r="AY301" s="209" t="s">
        <v>154</v>
      </c>
    </row>
    <row r="302" spans="2:51" s="15" customFormat="1" ht="11.25">
      <c r="B302" s="220"/>
      <c r="C302" s="221"/>
      <c r="D302" s="200" t="s">
        <v>165</v>
      </c>
      <c r="E302" s="222" t="s">
        <v>79</v>
      </c>
      <c r="F302" s="223" t="s">
        <v>206</v>
      </c>
      <c r="G302" s="221"/>
      <c r="H302" s="224">
        <v>13.22</v>
      </c>
      <c r="I302" s="225"/>
      <c r="J302" s="221"/>
      <c r="K302" s="221"/>
      <c r="L302" s="226"/>
      <c r="M302" s="227"/>
      <c r="N302" s="228"/>
      <c r="O302" s="228"/>
      <c r="P302" s="228"/>
      <c r="Q302" s="228"/>
      <c r="R302" s="228"/>
      <c r="S302" s="228"/>
      <c r="T302" s="229"/>
      <c r="AT302" s="230" t="s">
        <v>165</v>
      </c>
      <c r="AU302" s="230" t="s">
        <v>90</v>
      </c>
      <c r="AV302" s="15" t="s">
        <v>161</v>
      </c>
      <c r="AW302" s="15" t="s">
        <v>41</v>
      </c>
      <c r="AX302" s="15" t="s">
        <v>88</v>
      </c>
      <c r="AY302" s="230" t="s">
        <v>154</v>
      </c>
    </row>
    <row r="303" spans="1:65" s="2" customFormat="1" ht="24.2" customHeight="1">
      <c r="A303" s="37"/>
      <c r="B303" s="38"/>
      <c r="C303" s="181" t="s">
        <v>554</v>
      </c>
      <c r="D303" s="181" t="s">
        <v>156</v>
      </c>
      <c r="E303" s="182" t="s">
        <v>555</v>
      </c>
      <c r="F303" s="183" t="s">
        <v>556</v>
      </c>
      <c r="G303" s="184" t="s">
        <v>193</v>
      </c>
      <c r="H303" s="185">
        <v>1.35</v>
      </c>
      <c r="I303" s="186"/>
      <c r="J303" s="185">
        <f>ROUND(I303*H303,2)</f>
        <v>0</v>
      </c>
      <c r="K303" s="183" t="s">
        <v>160</v>
      </c>
      <c r="L303" s="42"/>
      <c r="M303" s="187" t="s">
        <v>79</v>
      </c>
      <c r="N303" s="188" t="s">
        <v>51</v>
      </c>
      <c r="O303" s="67"/>
      <c r="P303" s="189">
        <f>O303*H303</f>
        <v>0</v>
      </c>
      <c r="Q303" s="189">
        <v>0</v>
      </c>
      <c r="R303" s="189">
        <f>Q303*H303</f>
        <v>0</v>
      </c>
      <c r="S303" s="189">
        <v>0</v>
      </c>
      <c r="T303" s="190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191" t="s">
        <v>161</v>
      </c>
      <c r="AT303" s="191" t="s">
        <v>156</v>
      </c>
      <c r="AU303" s="191" t="s">
        <v>90</v>
      </c>
      <c r="AY303" s="19" t="s">
        <v>154</v>
      </c>
      <c r="BE303" s="192">
        <f>IF(N303="základní",J303,0)</f>
        <v>0</v>
      </c>
      <c r="BF303" s="192">
        <f>IF(N303="snížená",J303,0)</f>
        <v>0</v>
      </c>
      <c r="BG303" s="192">
        <f>IF(N303="zákl. přenesená",J303,0)</f>
        <v>0</v>
      </c>
      <c r="BH303" s="192">
        <f>IF(N303="sníž. přenesená",J303,0)</f>
        <v>0</v>
      </c>
      <c r="BI303" s="192">
        <f>IF(N303="nulová",J303,0)</f>
        <v>0</v>
      </c>
      <c r="BJ303" s="19" t="s">
        <v>88</v>
      </c>
      <c r="BK303" s="192">
        <f>ROUND(I303*H303,2)</f>
        <v>0</v>
      </c>
      <c r="BL303" s="19" t="s">
        <v>161</v>
      </c>
      <c r="BM303" s="191" t="s">
        <v>557</v>
      </c>
    </row>
    <row r="304" spans="1:47" s="2" customFormat="1" ht="11.25">
      <c r="A304" s="37"/>
      <c r="B304" s="38"/>
      <c r="C304" s="39"/>
      <c r="D304" s="193" t="s">
        <v>163</v>
      </c>
      <c r="E304" s="39"/>
      <c r="F304" s="194" t="s">
        <v>558</v>
      </c>
      <c r="G304" s="39"/>
      <c r="H304" s="39"/>
      <c r="I304" s="195"/>
      <c r="J304" s="39"/>
      <c r="K304" s="39"/>
      <c r="L304" s="42"/>
      <c r="M304" s="196"/>
      <c r="N304" s="197"/>
      <c r="O304" s="67"/>
      <c r="P304" s="67"/>
      <c r="Q304" s="67"/>
      <c r="R304" s="67"/>
      <c r="S304" s="67"/>
      <c r="T304" s="68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T304" s="19" t="s">
        <v>163</v>
      </c>
      <c r="AU304" s="19" t="s">
        <v>90</v>
      </c>
    </row>
    <row r="305" spans="2:51" s="13" customFormat="1" ht="11.25">
      <c r="B305" s="198"/>
      <c r="C305" s="199"/>
      <c r="D305" s="200" t="s">
        <v>165</v>
      </c>
      <c r="E305" s="201" t="s">
        <v>79</v>
      </c>
      <c r="F305" s="202" t="s">
        <v>559</v>
      </c>
      <c r="G305" s="199"/>
      <c r="H305" s="203">
        <v>1.5</v>
      </c>
      <c r="I305" s="204"/>
      <c r="J305" s="199"/>
      <c r="K305" s="199"/>
      <c r="L305" s="205"/>
      <c r="M305" s="206"/>
      <c r="N305" s="207"/>
      <c r="O305" s="207"/>
      <c r="P305" s="207"/>
      <c r="Q305" s="207"/>
      <c r="R305" s="207"/>
      <c r="S305" s="207"/>
      <c r="T305" s="208"/>
      <c r="AT305" s="209" t="s">
        <v>165</v>
      </c>
      <c r="AU305" s="209" t="s">
        <v>90</v>
      </c>
      <c r="AV305" s="13" t="s">
        <v>90</v>
      </c>
      <c r="AW305" s="13" t="s">
        <v>41</v>
      </c>
      <c r="AX305" s="13" t="s">
        <v>81</v>
      </c>
      <c r="AY305" s="209" t="s">
        <v>154</v>
      </c>
    </row>
    <row r="306" spans="2:51" s="13" customFormat="1" ht="11.25">
      <c r="B306" s="198"/>
      <c r="C306" s="199"/>
      <c r="D306" s="200" t="s">
        <v>165</v>
      </c>
      <c r="E306" s="201" t="s">
        <v>79</v>
      </c>
      <c r="F306" s="202" t="s">
        <v>560</v>
      </c>
      <c r="G306" s="199"/>
      <c r="H306" s="203">
        <v>-0.15</v>
      </c>
      <c r="I306" s="204"/>
      <c r="J306" s="199"/>
      <c r="K306" s="199"/>
      <c r="L306" s="205"/>
      <c r="M306" s="206"/>
      <c r="N306" s="207"/>
      <c r="O306" s="207"/>
      <c r="P306" s="207"/>
      <c r="Q306" s="207"/>
      <c r="R306" s="207"/>
      <c r="S306" s="207"/>
      <c r="T306" s="208"/>
      <c r="AT306" s="209" t="s">
        <v>165</v>
      </c>
      <c r="AU306" s="209" t="s">
        <v>90</v>
      </c>
      <c r="AV306" s="13" t="s">
        <v>90</v>
      </c>
      <c r="AW306" s="13" t="s">
        <v>41</v>
      </c>
      <c r="AX306" s="13" t="s">
        <v>81</v>
      </c>
      <c r="AY306" s="209" t="s">
        <v>154</v>
      </c>
    </row>
    <row r="307" spans="2:51" s="15" customFormat="1" ht="11.25">
      <c r="B307" s="220"/>
      <c r="C307" s="221"/>
      <c r="D307" s="200" t="s">
        <v>165</v>
      </c>
      <c r="E307" s="222" t="s">
        <v>79</v>
      </c>
      <c r="F307" s="223" t="s">
        <v>206</v>
      </c>
      <c r="G307" s="221"/>
      <c r="H307" s="224">
        <v>1.35</v>
      </c>
      <c r="I307" s="225"/>
      <c r="J307" s="221"/>
      <c r="K307" s="221"/>
      <c r="L307" s="226"/>
      <c r="M307" s="227"/>
      <c r="N307" s="228"/>
      <c r="O307" s="228"/>
      <c r="P307" s="228"/>
      <c r="Q307" s="228"/>
      <c r="R307" s="228"/>
      <c r="S307" s="228"/>
      <c r="T307" s="229"/>
      <c r="AT307" s="230" t="s">
        <v>165</v>
      </c>
      <c r="AU307" s="230" t="s">
        <v>90</v>
      </c>
      <c r="AV307" s="15" t="s">
        <v>161</v>
      </c>
      <c r="AW307" s="15" t="s">
        <v>41</v>
      </c>
      <c r="AX307" s="15" t="s">
        <v>88</v>
      </c>
      <c r="AY307" s="230" t="s">
        <v>154</v>
      </c>
    </row>
    <row r="308" spans="1:65" s="2" customFormat="1" ht="16.5" customHeight="1">
      <c r="A308" s="37"/>
      <c r="B308" s="38"/>
      <c r="C308" s="181" t="s">
        <v>561</v>
      </c>
      <c r="D308" s="181" t="s">
        <v>156</v>
      </c>
      <c r="E308" s="182" t="s">
        <v>562</v>
      </c>
      <c r="F308" s="183" t="s">
        <v>563</v>
      </c>
      <c r="G308" s="184" t="s">
        <v>294</v>
      </c>
      <c r="H308" s="185">
        <v>1</v>
      </c>
      <c r="I308" s="186"/>
      <c r="J308" s="185">
        <f>ROUND(I308*H308,2)</f>
        <v>0</v>
      </c>
      <c r="K308" s="183" t="s">
        <v>160</v>
      </c>
      <c r="L308" s="42"/>
      <c r="M308" s="187" t="s">
        <v>79</v>
      </c>
      <c r="N308" s="188" t="s">
        <v>51</v>
      </c>
      <c r="O308" s="67"/>
      <c r="P308" s="189">
        <f>O308*H308</f>
        <v>0</v>
      </c>
      <c r="Q308" s="189">
        <v>0.01019</v>
      </c>
      <c r="R308" s="189">
        <f>Q308*H308</f>
        <v>0.01019</v>
      </c>
      <c r="S308" s="189">
        <v>0</v>
      </c>
      <c r="T308" s="190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191" t="s">
        <v>161</v>
      </c>
      <c r="AT308" s="191" t="s">
        <v>156</v>
      </c>
      <c r="AU308" s="191" t="s">
        <v>90</v>
      </c>
      <c r="AY308" s="19" t="s">
        <v>154</v>
      </c>
      <c r="BE308" s="192">
        <f>IF(N308="základní",J308,0)</f>
        <v>0</v>
      </c>
      <c r="BF308" s="192">
        <f>IF(N308="snížená",J308,0)</f>
        <v>0</v>
      </c>
      <c r="BG308" s="192">
        <f>IF(N308="zákl. přenesená",J308,0)</f>
        <v>0</v>
      </c>
      <c r="BH308" s="192">
        <f>IF(N308="sníž. přenesená",J308,0)</f>
        <v>0</v>
      </c>
      <c r="BI308" s="192">
        <f>IF(N308="nulová",J308,0)</f>
        <v>0</v>
      </c>
      <c r="BJ308" s="19" t="s">
        <v>88</v>
      </c>
      <c r="BK308" s="192">
        <f>ROUND(I308*H308,2)</f>
        <v>0</v>
      </c>
      <c r="BL308" s="19" t="s">
        <v>161</v>
      </c>
      <c r="BM308" s="191" t="s">
        <v>564</v>
      </c>
    </row>
    <row r="309" spans="1:47" s="2" customFormat="1" ht="11.25">
      <c r="A309" s="37"/>
      <c r="B309" s="38"/>
      <c r="C309" s="39"/>
      <c r="D309" s="193" t="s">
        <v>163</v>
      </c>
      <c r="E309" s="39"/>
      <c r="F309" s="194" t="s">
        <v>565</v>
      </c>
      <c r="G309" s="39"/>
      <c r="H309" s="39"/>
      <c r="I309" s="195"/>
      <c r="J309" s="39"/>
      <c r="K309" s="39"/>
      <c r="L309" s="42"/>
      <c r="M309" s="196"/>
      <c r="N309" s="197"/>
      <c r="O309" s="67"/>
      <c r="P309" s="67"/>
      <c r="Q309" s="67"/>
      <c r="R309" s="67"/>
      <c r="S309" s="67"/>
      <c r="T309" s="68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T309" s="19" t="s">
        <v>163</v>
      </c>
      <c r="AU309" s="19" t="s">
        <v>90</v>
      </c>
    </row>
    <row r="310" spans="1:65" s="2" customFormat="1" ht="16.5" customHeight="1">
      <c r="A310" s="37"/>
      <c r="B310" s="38"/>
      <c r="C310" s="231" t="s">
        <v>566</v>
      </c>
      <c r="D310" s="231" t="s">
        <v>277</v>
      </c>
      <c r="E310" s="232" t="s">
        <v>567</v>
      </c>
      <c r="F310" s="233" t="s">
        <v>568</v>
      </c>
      <c r="G310" s="234" t="s">
        <v>294</v>
      </c>
      <c r="H310" s="235">
        <v>1</v>
      </c>
      <c r="I310" s="236"/>
      <c r="J310" s="235">
        <f>ROUND(I310*H310,2)</f>
        <v>0</v>
      </c>
      <c r="K310" s="233" t="s">
        <v>79</v>
      </c>
      <c r="L310" s="237"/>
      <c r="M310" s="238" t="s">
        <v>79</v>
      </c>
      <c r="N310" s="239" t="s">
        <v>51</v>
      </c>
      <c r="O310" s="67"/>
      <c r="P310" s="189">
        <f>O310*H310</f>
        <v>0</v>
      </c>
      <c r="Q310" s="189">
        <v>0.205</v>
      </c>
      <c r="R310" s="189">
        <f>Q310*H310</f>
        <v>0.205</v>
      </c>
      <c r="S310" s="189">
        <v>0</v>
      </c>
      <c r="T310" s="190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191" t="s">
        <v>207</v>
      </c>
      <c r="AT310" s="191" t="s">
        <v>277</v>
      </c>
      <c r="AU310" s="191" t="s">
        <v>90</v>
      </c>
      <c r="AY310" s="19" t="s">
        <v>154</v>
      </c>
      <c r="BE310" s="192">
        <f>IF(N310="základní",J310,0)</f>
        <v>0</v>
      </c>
      <c r="BF310" s="192">
        <f>IF(N310="snížená",J310,0)</f>
        <v>0</v>
      </c>
      <c r="BG310" s="192">
        <f>IF(N310="zákl. přenesená",J310,0)</f>
        <v>0</v>
      </c>
      <c r="BH310" s="192">
        <f>IF(N310="sníž. přenesená",J310,0)</f>
        <v>0</v>
      </c>
      <c r="BI310" s="192">
        <f>IF(N310="nulová",J310,0)</f>
        <v>0</v>
      </c>
      <c r="BJ310" s="19" t="s">
        <v>88</v>
      </c>
      <c r="BK310" s="192">
        <f>ROUND(I310*H310,2)</f>
        <v>0</v>
      </c>
      <c r="BL310" s="19" t="s">
        <v>161</v>
      </c>
      <c r="BM310" s="191" t="s">
        <v>569</v>
      </c>
    </row>
    <row r="311" spans="1:65" s="2" customFormat="1" ht="16.5" customHeight="1">
      <c r="A311" s="37"/>
      <c r="B311" s="38"/>
      <c r="C311" s="231" t="s">
        <v>570</v>
      </c>
      <c r="D311" s="231" t="s">
        <v>277</v>
      </c>
      <c r="E311" s="232" t="s">
        <v>571</v>
      </c>
      <c r="F311" s="233" t="s">
        <v>572</v>
      </c>
      <c r="G311" s="234" t="s">
        <v>294</v>
      </c>
      <c r="H311" s="235">
        <v>2</v>
      </c>
      <c r="I311" s="236"/>
      <c r="J311" s="235">
        <f>ROUND(I311*H311,2)</f>
        <v>0</v>
      </c>
      <c r="K311" s="233" t="s">
        <v>160</v>
      </c>
      <c r="L311" s="237"/>
      <c r="M311" s="238" t="s">
        <v>79</v>
      </c>
      <c r="N311" s="239" t="s">
        <v>51</v>
      </c>
      <c r="O311" s="67"/>
      <c r="P311" s="189">
        <f>O311*H311</f>
        <v>0</v>
      </c>
      <c r="Q311" s="189">
        <v>0.002</v>
      </c>
      <c r="R311" s="189">
        <f>Q311*H311</f>
        <v>0.004</v>
      </c>
      <c r="S311" s="189">
        <v>0</v>
      </c>
      <c r="T311" s="190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191" t="s">
        <v>207</v>
      </c>
      <c r="AT311" s="191" t="s">
        <v>277</v>
      </c>
      <c r="AU311" s="191" t="s">
        <v>90</v>
      </c>
      <c r="AY311" s="19" t="s">
        <v>154</v>
      </c>
      <c r="BE311" s="192">
        <f>IF(N311="základní",J311,0)</f>
        <v>0</v>
      </c>
      <c r="BF311" s="192">
        <f>IF(N311="snížená",J311,0)</f>
        <v>0</v>
      </c>
      <c r="BG311" s="192">
        <f>IF(N311="zákl. přenesená",J311,0)</f>
        <v>0</v>
      </c>
      <c r="BH311" s="192">
        <f>IF(N311="sníž. přenesená",J311,0)</f>
        <v>0</v>
      </c>
      <c r="BI311" s="192">
        <f>IF(N311="nulová",J311,0)</f>
        <v>0</v>
      </c>
      <c r="BJ311" s="19" t="s">
        <v>88</v>
      </c>
      <c r="BK311" s="192">
        <f>ROUND(I311*H311,2)</f>
        <v>0</v>
      </c>
      <c r="BL311" s="19" t="s">
        <v>161</v>
      </c>
      <c r="BM311" s="191" t="s">
        <v>573</v>
      </c>
    </row>
    <row r="312" spans="1:47" s="2" customFormat="1" ht="11.25">
      <c r="A312" s="37"/>
      <c r="B312" s="38"/>
      <c r="C312" s="39"/>
      <c r="D312" s="193" t="s">
        <v>163</v>
      </c>
      <c r="E312" s="39"/>
      <c r="F312" s="194" t="s">
        <v>574</v>
      </c>
      <c r="G312" s="39"/>
      <c r="H312" s="39"/>
      <c r="I312" s="195"/>
      <c r="J312" s="39"/>
      <c r="K312" s="39"/>
      <c r="L312" s="42"/>
      <c r="M312" s="196"/>
      <c r="N312" s="197"/>
      <c r="O312" s="67"/>
      <c r="P312" s="67"/>
      <c r="Q312" s="67"/>
      <c r="R312" s="67"/>
      <c r="S312" s="67"/>
      <c r="T312" s="68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T312" s="19" t="s">
        <v>163</v>
      </c>
      <c r="AU312" s="19" t="s">
        <v>90</v>
      </c>
    </row>
    <row r="313" spans="1:65" s="2" customFormat="1" ht="16.5" customHeight="1">
      <c r="A313" s="37"/>
      <c r="B313" s="38"/>
      <c r="C313" s="181" t="s">
        <v>575</v>
      </c>
      <c r="D313" s="181" t="s">
        <v>156</v>
      </c>
      <c r="E313" s="182" t="s">
        <v>576</v>
      </c>
      <c r="F313" s="183" t="s">
        <v>577</v>
      </c>
      <c r="G313" s="184" t="s">
        <v>294</v>
      </c>
      <c r="H313" s="185">
        <v>1</v>
      </c>
      <c r="I313" s="186"/>
      <c r="J313" s="185">
        <f>ROUND(I313*H313,2)</f>
        <v>0</v>
      </c>
      <c r="K313" s="183" t="s">
        <v>160</v>
      </c>
      <c r="L313" s="42"/>
      <c r="M313" s="187" t="s">
        <v>79</v>
      </c>
      <c r="N313" s="188" t="s">
        <v>51</v>
      </c>
      <c r="O313" s="67"/>
      <c r="P313" s="189">
        <f>O313*H313</f>
        <v>0</v>
      </c>
      <c r="Q313" s="189">
        <v>0.03927</v>
      </c>
      <c r="R313" s="189">
        <f>Q313*H313</f>
        <v>0.03927</v>
      </c>
      <c r="S313" s="189">
        <v>0</v>
      </c>
      <c r="T313" s="190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191" t="s">
        <v>161</v>
      </c>
      <c r="AT313" s="191" t="s">
        <v>156</v>
      </c>
      <c r="AU313" s="191" t="s">
        <v>90</v>
      </c>
      <c r="AY313" s="19" t="s">
        <v>154</v>
      </c>
      <c r="BE313" s="192">
        <f>IF(N313="základní",J313,0)</f>
        <v>0</v>
      </c>
      <c r="BF313" s="192">
        <f>IF(N313="snížená",J313,0)</f>
        <v>0</v>
      </c>
      <c r="BG313" s="192">
        <f>IF(N313="zákl. přenesená",J313,0)</f>
        <v>0</v>
      </c>
      <c r="BH313" s="192">
        <f>IF(N313="sníž. přenesená",J313,0)</f>
        <v>0</v>
      </c>
      <c r="BI313" s="192">
        <f>IF(N313="nulová",J313,0)</f>
        <v>0</v>
      </c>
      <c r="BJ313" s="19" t="s">
        <v>88</v>
      </c>
      <c r="BK313" s="192">
        <f>ROUND(I313*H313,2)</f>
        <v>0</v>
      </c>
      <c r="BL313" s="19" t="s">
        <v>161</v>
      </c>
      <c r="BM313" s="191" t="s">
        <v>578</v>
      </c>
    </row>
    <row r="314" spans="1:47" s="2" customFormat="1" ht="11.25">
      <c r="A314" s="37"/>
      <c r="B314" s="38"/>
      <c r="C314" s="39"/>
      <c r="D314" s="193" t="s">
        <v>163</v>
      </c>
      <c r="E314" s="39"/>
      <c r="F314" s="194" t="s">
        <v>579</v>
      </c>
      <c r="G314" s="39"/>
      <c r="H314" s="39"/>
      <c r="I314" s="195"/>
      <c r="J314" s="39"/>
      <c r="K314" s="39"/>
      <c r="L314" s="42"/>
      <c r="M314" s="196"/>
      <c r="N314" s="197"/>
      <c r="O314" s="67"/>
      <c r="P314" s="67"/>
      <c r="Q314" s="67"/>
      <c r="R314" s="67"/>
      <c r="S314" s="67"/>
      <c r="T314" s="68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T314" s="19" t="s">
        <v>163</v>
      </c>
      <c r="AU314" s="19" t="s">
        <v>90</v>
      </c>
    </row>
    <row r="315" spans="1:65" s="2" customFormat="1" ht="16.5" customHeight="1">
      <c r="A315" s="37"/>
      <c r="B315" s="38"/>
      <c r="C315" s="231" t="s">
        <v>580</v>
      </c>
      <c r="D315" s="231" t="s">
        <v>277</v>
      </c>
      <c r="E315" s="232" t="s">
        <v>581</v>
      </c>
      <c r="F315" s="233" t="s">
        <v>582</v>
      </c>
      <c r="G315" s="234" t="s">
        <v>294</v>
      </c>
      <c r="H315" s="235">
        <v>1</v>
      </c>
      <c r="I315" s="236"/>
      <c r="J315" s="235">
        <f>ROUND(I315*H315,2)</f>
        <v>0</v>
      </c>
      <c r="K315" s="233" t="s">
        <v>79</v>
      </c>
      <c r="L315" s="237"/>
      <c r="M315" s="238" t="s">
        <v>79</v>
      </c>
      <c r="N315" s="239" t="s">
        <v>51</v>
      </c>
      <c r="O315" s="67"/>
      <c r="P315" s="189">
        <f>O315*H315</f>
        <v>0</v>
      </c>
      <c r="Q315" s="189">
        <v>0.345</v>
      </c>
      <c r="R315" s="189">
        <f>Q315*H315</f>
        <v>0.345</v>
      </c>
      <c r="S315" s="189">
        <v>0</v>
      </c>
      <c r="T315" s="190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191" t="s">
        <v>207</v>
      </c>
      <c r="AT315" s="191" t="s">
        <v>277</v>
      </c>
      <c r="AU315" s="191" t="s">
        <v>90</v>
      </c>
      <c r="AY315" s="19" t="s">
        <v>154</v>
      </c>
      <c r="BE315" s="192">
        <f>IF(N315="základní",J315,0)</f>
        <v>0</v>
      </c>
      <c r="BF315" s="192">
        <f>IF(N315="snížená",J315,0)</f>
        <v>0</v>
      </c>
      <c r="BG315" s="192">
        <f>IF(N315="zákl. přenesená",J315,0)</f>
        <v>0</v>
      </c>
      <c r="BH315" s="192">
        <f>IF(N315="sníž. přenesená",J315,0)</f>
        <v>0</v>
      </c>
      <c r="BI315" s="192">
        <f>IF(N315="nulová",J315,0)</f>
        <v>0</v>
      </c>
      <c r="BJ315" s="19" t="s">
        <v>88</v>
      </c>
      <c r="BK315" s="192">
        <f>ROUND(I315*H315,2)</f>
        <v>0</v>
      </c>
      <c r="BL315" s="19" t="s">
        <v>161</v>
      </c>
      <c r="BM315" s="191" t="s">
        <v>583</v>
      </c>
    </row>
    <row r="316" spans="1:65" s="2" customFormat="1" ht="21.75" customHeight="1">
      <c r="A316" s="37"/>
      <c r="B316" s="38"/>
      <c r="C316" s="181" t="s">
        <v>584</v>
      </c>
      <c r="D316" s="181" t="s">
        <v>156</v>
      </c>
      <c r="E316" s="182" t="s">
        <v>585</v>
      </c>
      <c r="F316" s="183" t="s">
        <v>586</v>
      </c>
      <c r="G316" s="184" t="s">
        <v>216</v>
      </c>
      <c r="H316" s="185">
        <v>103.12</v>
      </c>
      <c r="I316" s="186"/>
      <c r="J316" s="185">
        <f>ROUND(I316*H316,2)</f>
        <v>0</v>
      </c>
      <c r="K316" s="183" t="s">
        <v>160</v>
      </c>
      <c r="L316" s="42"/>
      <c r="M316" s="187" t="s">
        <v>79</v>
      </c>
      <c r="N316" s="188" t="s">
        <v>51</v>
      </c>
      <c r="O316" s="67"/>
      <c r="P316" s="189">
        <f>O316*H316</f>
        <v>0</v>
      </c>
      <c r="Q316" s="189">
        <v>0.00465</v>
      </c>
      <c r="R316" s="189">
        <f>Q316*H316</f>
        <v>0.479508</v>
      </c>
      <c r="S316" s="189">
        <v>0</v>
      </c>
      <c r="T316" s="190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191" t="s">
        <v>161</v>
      </c>
      <c r="AT316" s="191" t="s">
        <v>156</v>
      </c>
      <c r="AU316" s="191" t="s">
        <v>90</v>
      </c>
      <c r="AY316" s="19" t="s">
        <v>154</v>
      </c>
      <c r="BE316" s="192">
        <f>IF(N316="základní",J316,0)</f>
        <v>0</v>
      </c>
      <c r="BF316" s="192">
        <f>IF(N316="snížená",J316,0)</f>
        <v>0</v>
      </c>
      <c r="BG316" s="192">
        <f>IF(N316="zákl. přenesená",J316,0)</f>
        <v>0</v>
      </c>
      <c r="BH316" s="192">
        <f>IF(N316="sníž. přenesená",J316,0)</f>
        <v>0</v>
      </c>
      <c r="BI316" s="192">
        <f>IF(N316="nulová",J316,0)</f>
        <v>0</v>
      </c>
      <c r="BJ316" s="19" t="s">
        <v>88</v>
      </c>
      <c r="BK316" s="192">
        <f>ROUND(I316*H316,2)</f>
        <v>0</v>
      </c>
      <c r="BL316" s="19" t="s">
        <v>161</v>
      </c>
      <c r="BM316" s="191" t="s">
        <v>587</v>
      </c>
    </row>
    <row r="317" spans="1:47" s="2" customFormat="1" ht="11.25">
      <c r="A317" s="37"/>
      <c r="B317" s="38"/>
      <c r="C317" s="39"/>
      <c r="D317" s="193" t="s">
        <v>163</v>
      </c>
      <c r="E317" s="39"/>
      <c r="F317" s="194" t="s">
        <v>588</v>
      </c>
      <c r="G317" s="39"/>
      <c r="H317" s="39"/>
      <c r="I317" s="195"/>
      <c r="J317" s="39"/>
      <c r="K317" s="39"/>
      <c r="L317" s="42"/>
      <c r="M317" s="196"/>
      <c r="N317" s="197"/>
      <c r="O317" s="67"/>
      <c r="P317" s="67"/>
      <c r="Q317" s="67"/>
      <c r="R317" s="67"/>
      <c r="S317" s="67"/>
      <c r="T317" s="68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T317" s="19" t="s">
        <v>163</v>
      </c>
      <c r="AU317" s="19" t="s">
        <v>90</v>
      </c>
    </row>
    <row r="318" spans="2:51" s="13" customFormat="1" ht="11.25">
      <c r="B318" s="198"/>
      <c r="C318" s="199"/>
      <c r="D318" s="200" t="s">
        <v>165</v>
      </c>
      <c r="E318" s="201" t="s">
        <v>79</v>
      </c>
      <c r="F318" s="202" t="s">
        <v>589</v>
      </c>
      <c r="G318" s="199"/>
      <c r="H318" s="203">
        <v>56.06</v>
      </c>
      <c r="I318" s="204"/>
      <c r="J318" s="199"/>
      <c r="K318" s="199"/>
      <c r="L318" s="205"/>
      <c r="M318" s="206"/>
      <c r="N318" s="207"/>
      <c r="O318" s="207"/>
      <c r="P318" s="207"/>
      <c r="Q318" s="207"/>
      <c r="R318" s="207"/>
      <c r="S318" s="207"/>
      <c r="T318" s="208"/>
      <c r="AT318" s="209" t="s">
        <v>165</v>
      </c>
      <c r="AU318" s="209" t="s">
        <v>90</v>
      </c>
      <c r="AV318" s="13" t="s">
        <v>90</v>
      </c>
      <c r="AW318" s="13" t="s">
        <v>41</v>
      </c>
      <c r="AX318" s="13" t="s">
        <v>81</v>
      </c>
      <c r="AY318" s="209" t="s">
        <v>154</v>
      </c>
    </row>
    <row r="319" spans="2:51" s="13" customFormat="1" ht="11.25">
      <c r="B319" s="198"/>
      <c r="C319" s="199"/>
      <c r="D319" s="200" t="s">
        <v>165</v>
      </c>
      <c r="E319" s="201" t="s">
        <v>79</v>
      </c>
      <c r="F319" s="202" t="s">
        <v>590</v>
      </c>
      <c r="G319" s="199"/>
      <c r="H319" s="203">
        <v>39.73</v>
      </c>
      <c r="I319" s="204"/>
      <c r="J319" s="199"/>
      <c r="K319" s="199"/>
      <c r="L319" s="205"/>
      <c r="M319" s="206"/>
      <c r="N319" s="207"/>
      <c r="O319" s="207"/>
      <c r="P319" s="207"/>
      <c r="Q319" s="207"/>
      <c r="R319" s="207"/>
      <c r="S319" s="207"/>
      <c r="T319" s="208"/>
      <c r="AT319" s="209" t="s">
        <v>165</v>
      </c>
      <c r="AU319" s="209" t="s">
        <v>90</v>
      </c>
      <c r="AV319" s="13" t="s">
        <v>90</v>
      </c>
      <c r="AW319" s="13" t="s">
        <v>41</v>
      </c>
      <c r="AX319" s="13" t="s">
        <v>81</v>
      </c>
      <c r="AY319" s="209" t="s">
        <v>154</v>
      </c>
    </row>
    <row r="320" spans="2:51" s="13" customFormat="1" ht="11.25">
      <c r="B320" s="198"/>
      <c r="C320" s="199"/>
      <c r="D320" s="200" t="s">
        <v>165</v>
      </c>
      <c r="E320" s="201" t="s">
        <v>79</v>
      </c>
      <c r="F320" s="202" t="s">
        <v>591</v>
      </c>
      <c r="G320" s="199"/>
      <c r="H320" s="203">
        <v>0.57</v>
      </c>
      <c r="I320" s="204"/>
      <c r="J320" s="199"/>
      <c r="K320" s="199"/>
      <c r="L320" s="205"/>
      <c r="M320" s="206"/>
      <c r="N320" s="207"/>
      <c r="O320" s="207"/>
      <c r="P320" s="207"/>
      <c r="Q320" s="207"/>
      <c r="R320" s="207"/>
      <c r="S320" s="207"/>
      <c r="T320" s="208"/>
      <c r="AT320" s="209" t="s">
        <v>165</v>
      </c>
      <c r="AU320" s="209" t="s">
        <v>90</v>
      </c>
      <c r="AV320" s="13" t="s">
        <v>90</v>
      </c>
      <c r="AW320" s="13" t="s">
        <v>41</v>
      </c>
      <c r="AX320" s="13" t="s">
        <v>81</v>
      </c>
      <c r="AY320" s="209" t="s">
        <v>154</v>
      </c>
    </row>
    <row r="321" spans="2:51" s="13" customFormat="1" ht="11.25">
      <c r="B321" s="198"/>
      <c r="C321" s="199"/>
      <c r="D321" s="200" t="s">
        <v>165</v>
      </c>
      <c r="E321" s="201" t="s">
        <v>79</v>
      </c>
      <c r="F321" s="202" t="s">
        <v>592</v>
      </c>
      <c r="G321" s="199"/>
      <c r="H321" s="203">
        <v>1.13</v>
      </c>
      <c r="I321" s="204"/>
      <c r="J321" s="199"/>
      <c r="K321" s="199"/>
      <c r="L321" s="205"/>
      <c r="M321" s="206"/>
      <c r="N321" s="207"/>
      <c r="O321" s="207"/>
      <c r="P321" s="207"/>
      <c r="Q321" s="207"/>
      <c r="R321" s="207"/>
      <c r="S321" s="207"/>
      <c r="T321" s="208"/>
      <c r="AT321" s="209" t="s">
        <v>165</v>
      </c>
      <c r="AU321" s="209" t="s">
        <v>90</v>
      </c>
      <c r="AV321" s="13" t="s">
        <v>90</v>
      </c>
      <c r="AW321" s="13" t="s">
        <v>41</v>
      </c>
      <c r="AX321" s="13" t="s">
        <v>81</v>
      </c>
      <c r="AY321" s="209" t="s">
        <v>154</v>
      </c>
    </row>
    <row r="322" spans="2:51" s="13" customFormat="1" ht="11.25">
      <c r="B322" s="198"/>
      <c r="C322" s="199"/>
      <c r="D322" s="200" t="s">
        <v>165</v>
      </c>
      <c r="E322" s="201" t="s">
        <v>79</v>
      </c>
      <c r="F322" s="202" t="s">
        <v>593</v>
      </c>
      <c r="G322" s="199"/>
      <c r="H322" s="203">
        <v>1.51</v>
      </c>
      <c r="I322" s="204"/>
      <c r="J322" s="199"/>
      <c r="K322" s="199"/>
      <c r="L322" s="205"/>
      <c r="M322" s="206"/>
      <c r="N322" s="207"/>
      <c r="O322" s="207"/>
      <c r="P322" s="207"/>
      <c r="Q322" s="207"/>
      <c r="R322" s="207"/>
      <c r="S322" s="207"/>
      <c r="T322" s="208"/>
      <c r="AT322" s="209" t="s">
        <v>165</v>
      </c>
      <c r="AU322" s="209" t="s">
        <v>90</v>
      </c>
      <c r="AV322" s="13" t="s">
        <v>90</v>
      </c>
      <c r="AW322" s="13" t="s">
        <v>41</v>
      </c>
      <c r="AX322" s="13" t="s">
        <v>81</v>
      </c>
      <c r="AY322" s="209" t="s">
        <v>154</v>
      </c>
    </row>
    <row r="323" spans="2:51" s="13" customFormat="1" ht="11.25">
      <c r="B323" s="198"/>
      <c r="C323" s="199"/>
      <c r="D323" s="200" t="s">
        <v>165</v>
      </c>
      <c r="E323" s="201" t="s">
        <v>79</v>
      </c>
      <c r="F323" s="202" t="s">
        <v>594</v>
      </c>
      <c r="G323" s="199"/>
      <c r="H323" s="203">
        <v>4.12</v>
      </c>
      <c r="I323" s="204"/>
      <c r="J323" s="199"/>
      <c r="K323" s="199"/>
      <c r="L323" s="205"/>
      <c r="M323" s="206"/>
      <c r="N323" s="207"/>
      <c r="O323" s="207"/>
      <c r="P323" s="207"/>
      <c r="Q323" s="207"/>
      <c r="R323" s="207"/>
      <c r="S323" s="207"/>
      <c r="T323" s="208"/>
      <c r="AT323" s="209" t="s">
        <v>165</v>
      </c>
      <c r="AU323" s="209" t="s">
        <v>90</v>
      </c>
      <c r="AV323" s="13" t="s">
        <v>90</v>
      </c>
      <c r="AW323" s="13" t="s">
        <v>41</v>
      </c>
      <c r="AX323" s="13" t="s">
        <v>81</v>
      </c>
      <c r="AY323" s="209" t="s">
        <v>154</v>
      </c>
    </row>
    <row r="324" spans="2:51" s="15" customFormat="1" ht="11.25">
      <c r="B324" s="220"/>
      <c r="C324" s="221"/>
      <c r="D324" s="200" t="s">
        <v>165</v>
      </c>
      <c r="E324" s="222" t="s">
        <v>79</v>
      </c>
      <c r="F324" s="223" t="s">
        <v>206</v>
      </c>
      <c r="G324" s="221"/>
      <c r="H324" s="224">
        <v>103.12</v>
      </c>
      <c r="I324" s="225"/>
      <c r="J324" s="221"/>
      <c r="K324" s="221"/>
      <c r="L324" s="226"/>
      <c r="M324" s="227"/>
      <c r="N324" s="228"/>
      <c r="O324" s="228"/>
      <c r="P324" s="228"/>
      <c r="Q324" s="228"/>
      <c r="R324" s="228"/>
      <c r="S324" s="228"/>
      <c r="T324" s="229"/>
      <c r="AT324" s="230" t="s">
        <v>165</v>
      </c>
      <c r="AU324" s="230" t="s">
        <v>90</v>
      </c>
      <c r="AV324" s="15" t="s">
        <v>161</v>
      </c>
      <c r="AW324" s="15" t="s">
        <v>41</v>
      </c>
      <c r="AX324" s="15" t="s">
        <v>88</v>
      </c>
      <c r="AY324" s="230" t="s">
        <v>154</v>
      </c>
    </row>
    <row r="325" spans="1:65" s="2" customFormat="1" ht="16.5" customHeight="1">
      <c r="A325" s="37"/>
      <c r="B325" s="38"/>
      <c r="C325" s="181" t="s">
        <v>595</v>
      </c>
      <c r="D325" s="181" t="s">
        <v>156</v>
      </c>
      <c r="E325" s="182" t="s">
        <v>596</v>
      </c>
      <c r="F325" s="183" t="s">
        <v>597</v>
      </c>
      <c r="G325" s="184" t="s">
        <v>216</v>
      </c>
      <c r="H325" s="185">
        <v>8.02</v>
      </c>
      <c r="I325" s="186"/>
      <c r="J325" s="185">
        <f>ROUND(I325*H325,2)</f>
        <v>0</v>
      </c>
      <c r="K325" s="183" t="s">
        <v>160</v>
      </c>
      <c r="L325" s="42"/>
      <c r="M325" s="187" t="s">
        <v>79</v>
      </c>
      <c r="N325" s="188" t="s">
        <v>51</v>
      </c>
      <c r="O325" s="67"/>
      <c r="P325" s="189">
        <f>O325*H325</f>
        <v>0</v>
      </c>
      <c r="Q325" s="189">
        <v>0.00396</v>
      </c>
      <c r="R325" s="189">
        <f>Q325*H325</f>
        <v>0.0317592</v>
      </c>
      <c r="S325" s="189">
        <v>0</v>
      </c>
      <c r="T325" s="190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191" t="s">
        <v>161</v>
      </c>
      <c r="AT325" s="191" t="s">
        <v>156</v>
      </c>
      <c r="AU325" s="191" t="s">
        <v>90</v>
      </c>
      <c r="AY325" s="19" t="s">
        <v>154</v>
      </c>
      <c r="BE325" s="192">
        <f>IF(N325="základní",J325,0)</f>
        <v>0</v>
      </c>
      <c r="BF325" s="192">
        <f>IF(N325="snížená",J325,0)</f>
        <v>0</v>
      </c>
      <c r="BG325" s="192">
        <f>IF(N325="zákl. přenesená",J325,0)</f>
        <v>0</v>
      </c>
      <c r="BH325" s="192">
        <f>IF(N325="sníž. přenesená",J325,0)</f>
        <v>0</v>
      </c>
      <c r="BI325" s="192">
        <f>IF(N325="nulová",J325,0)</f>
        <v>0</v>
      </c>
      <c r="BJ325" s="19" t="s">
        <v>88</v>
      </c>
      <c r="BK325" s="192">
        <f>ROUND(I325*H325,2)</f>
        <v>0</v>
      </c>
      <c r="BL325" s="19" t="s">
        <v>161</v>
      </c>
      <c r="BM325" s="191" t="s">
        <v>598</v>
      </c>
    </row>
    <row r="326" spans="1:47" s="2" customFormat="1" ht="11.25">
      <c r="A326" s="37"/>
      <c r="B326" s="38"/>
      <c r="C326" s="39"/>
      <c r="D326" s="193" t="s">
        <v>163</v>
      </c>
      <c r="E326" s="39"/>
      <c r="F326" s="194" t="s">
        <v>599</v>
      </c>
      <c r="G326" s="39"/>
      <c r="H326" s="39"/>
      <c r="I326" s="195"/>
      <c r="J326" s="39"/>
      <c r="K326" s="39"/>
      <c r="L326" s="42"/>
      <c r="M326" s="196"/>
      <c r="N326" s="197"/>
      <c r="O326" s="67"/>
      <c r="P326" s="67"/>
      <c r="Q326" s="67"/>
      <c r="R326" s="67"/>
      <c r="S326" s="67"/>
      <c r="T326" s="68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T326" s="19" t="s">
        <v>163</v>
      </c>
      <c r="AU326" s="19" t="s">
        <v>90</v>
      </c>
    </row>
    <row r="327" spans="2:51" s="14" customFormat="1" ht="11.25">
      <c r="B327" s="210"/>
      <c r="C327" s="211"/>
      <c r="D327" s="200" t="s">
        <v>165</v>
      </c>
      <c r="E327" s="212" t="s">
        <v>79</v>
      </c>
      <c r="F327" s="213" t="s">
        <v>600</v>
      </c>
      <c r="G327" s="211"/>
      <c r="H327" s="212" t="s">
        <v>79</v>
      </c>
      <c r="I327" s="214"/>
      <c r="J327" s="211"/>
      <c r="K327" s="211"/>
      <c r="L327" s="215"/>
      <c r="M327" s="216"/>
      <c r="N327" s="217"/>
      <c r="O327" s="217"/>
      <c r="P327" s="217"/>
      <c r="Q327" s="217"/>
      <c r="R327" s="217"/>
      <c r="S327" s="217"/>
      <c r="T327" s="218"/>
      <c r="AT327" s="219" t="s">
        <v>165</v>
      </c>
      <c r="AU327" s="219" t="s">
        <v>90</v>
      </c>
      <c r="AV327" s="14" t="s">
        <v>88</v>
      </c>
      <c r="AW327" s="14" t="s">
        <v>41</v>
      </c>
      <c r="AX327" s="14" t="s">
        <v>81</v>
      </c>
      <c r="AY327" s="219" t="s">
        <v>154</v>
      </c>
    </row>
    <row r="328" spans="2:51" s="13" customFormat="1" ht="11.25">
      <c r="B328" s="198"/>
      <c r="C328" s="199"/>
      <c r="D328" s="200" t="s">
        <v>165</v>
      </c>
      <c r="E328" s="201" t="s">
        <v>79</v>
      </c>
      <c r="F328" s="202" t="s">
        <v>601</v>
      </c>
      <c r="G328" s="199"/>
      <c r="H328" s="203">
        <v>5.02</v>
      </c>
      <c r="I328" s="204"/>
      <c r="J328" s="199"/>
      <c r="K328" s="199"/>
      <c r="L328" s="205"/>
      <c r="M328" s="206"/>
      <c r="N328" s="207"/>
      <c r="O328" s="207"/>
      <c r="P328" s="207"/>
      <c r="Q328" s="207"/>
      <c r="R328" s="207"/>
      <c r="S328" s="207"/>
      <c r="T328" s="208"/>
      <c r="AT328" s="209" t="s">
        <v>165</v>
      </c>
      <c r="AU328" s="209" t="s">
        <v>90</v>
      </c>
      <c r="AV328" s="13" t="s">
        <v>90</v>
      </c>
      <c r="AW328" s="13" t="s">
        <v>41</v>
      </c>
      <c r="AX328" s="13" t="s">
        <v>81</v>
      </c>
      <c r="AY328" s="209" t="s">
        <v>154</v>
      </c>
    </row>
    <row r="329" spans="2:51" s="13" customFormat="1" ht="11.25">
      <c r="B329" s="198"/>
      <c r="C329" s="199"/>
      <c r="D329" s="200" t="s">
        <v>165</v>
      </c>
      <c r="E329" s="201" t="s">
        <v>79</v>
      </c>
      <c r="F329" s="202" t="s">
        <v>602</v>
      </c>
      <c r="G329" s="199"/>
      <c r="H329" s="203">
        <v>2.37</v>
      </c>
      <c r="I329" s="204"/>
      <c r="J329" s="199"/>
      <c r="K329" s="199"/>
      <c r="L329" s="205"/>
      <c r="M329" s="206"/>
      <c r="N329" s="207"/>
      <c r="O329" s="207"/>
      <c r="P329" s="207"/>
      <c r="Q329" s="207"/>
      <c r="R329" s="207"/>
      <c r="S329" s="207"/>
      <c r="T329" s="208"/>
      <c r="AT329" s="209" t="s">
        <v>165</v>
      </c>
      <c r="AU329" s="209" t="s">
        <v>90</v>
      </c>
      <c r="AV329" s="13" t="s">
        <v>90</v>
      </c>
      <c r="AW329" s="13" t="s">
        <v>41</v>
      </c>
      <c r="AX329" s="13" t="s">
        <v>81</v>
      </c>
      <c r="AY329" s="209" t="s">
        <v>154</v>
      </c>
    </row>
    <row r="330" spans="2:51" s="13" customFormat="1" ht="11.25">
      <c r="B330" s="198"/>
      <c r="C330" s="199"/>
      <c r="D330" s="200" t="s">
        <v>165</v>
      </c>
      <c r="E330" s="201" t="s">
        <v>79</v>
      </c>
      <c r="F330" s="202" t="s">
        <v>603</v>
      </c>
      <c r="G330" s="199"/>
      <c r="H330" s="203">
        <v>0.63</v>
      </c>
      <c r="I330" s="204"/>
      <c r="J330" s="199"/>
      <c r="K330" s="199"/>
      <c r="L330" s="205"/>
      <c r="M330" s="206"/>
      <c r="N330" s="207"/>
      <c r="O330" s="207"/>
      <c r="P330" s="207"/>
      <c r="Q330" s="207"/>
      <c r="R330" s="207"/>
      <c r="S330" s="207"/>
      <c r="T330" s="208"/>
      <c r="AT330" s="209" t="s">
        <v>165</v>
      </c>
      <c r="AU330" s="209" t="s">
        <v>90</v>
      </c>
      <c r="AV330" s="13" t="s">
        <v>90</v>
      </c>
      <c r="AW330" s="13" t="s">
        <v>41</v>
      </c>
      <c r="AX330" s="13" t="s">
        <v>81</v>
      </c>
      <c r="AY330" s="209" t="s">
        <v>154</v>
      </c>
    </row>
    <row r="331" spans="2:51" s="15" customFormat="1" ht="11.25">
      <c r="B331" s="220"/>
      <c r="C331" s="221"/>
      <c r="D331" s="200" t="s">
        <v>165</v>
      </c>
      <c r="E331" s="222" t="s">
        <v>79</v>
      </c>
      <c r="F331" s="223" t="s">
        <v>206</v>
      </c>
      <c r="G331" s="221"/>
      <c r="H331" s="224">
        <v>8.02</v>
      </c>
      <c r="I331" s="225"/>
      <c r="J331" s="221"/>
      <c r="K331" s="221"/>
      <c r="L331" s="226"/>
      <c r="M331" s="227"/>
      <c r="N331" s="228"/>
      <c r="O331" s="228"/>
      <c r="P331" s="228"/>
      <c r="Q331" s="228"/>
      <c r="R331" s="228"/>
      <c r="S331" s="228"/>
      <c r="T331" s="229"/>
      <c r="AT331" s="230" t="s">
        <v>165</v>
      </c>
      <c r="AU331" s="230" t="s">
        <v>90</v>
      </c>
      <c r="AV331" s="15" t="s">
        <v>161</v>
      </c>
      <c r="AW331" s="15" t="s">
        <v>41</v>
      </c>
      <c r="AX331" s="15" t="s">
        <v>88</v>
      </c>
      <c r="AY331" s="230" t="s">
        <v>154</v>
      </c>
    </row>
    <row r="332" spans="1:65" s="2" customFormat="1" ht="16.5" customHeight="1">
      <c r="A332" s="37"/>
      <c r="B332" s="38"/>
      <c r="C332" s="181" t="s">
        <v>604</v>
      </c>
      <c r="D332" s="181" t="s">
        <v>156</v>
      </c>
      <c r="E332" s="182" t="s">
        <v>605</v>
      </c>
      <c r="F332" s="183" t="s">
        <v>606</v>
      </c>
      <c r="G332" s="184" t="s">
        <v>280</v>
      </c>
      <c r="H332" s="185">
        <v>0.53</v>
      </c>
      <c r="I332" s="186"/>
      <c r="J332" s="185">
        <f>ROUND(I332*H332,2)</f>
        <v>0</v>
      </c>
      <c r="K332" s="183" t="s">
        <v>160</v>
      </c>
      <c r="L332" s="42"/>
      <c r="M332" s="187" t="s">
        <v>79</v>
      </c>
      <c r="N332" s="188" t="s">
        <v>51</v>
      </c>
      <c r="O332" s="67"/>
      <c r="P332" s="189">
        <f>O332*H332</f>
        <v>0</v>
      </c>
      <c r="Q332" s="189">
        <v>1.04232</v>
      </c>
      <c r="R332" s="189">
        <f>Q332*H332</f>
        <v>0.5524296</v>
      </c>
      <c r="S332" s="189">
        <v>0</v>
      </c>
      <c r="T332" s="190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191" t="s">
        <v>161</v>
      </c>
      <c r="AT332" s="191" t="s">
        <v>156</v>
      </c>
      <c r="AU332" s="191" t="s">
        <v>90</v>
      </c>
      <c r="AY332" s="19" t="s">
        <v>154</v>
      </c>
      <c r="BE332" s="192">
        <f>IF(N332="základní",J332,0)</f>
        <v>0</v>
      </c>
      <c r="BF332" s="192">
        <f>IF(N332="snížená",J332,0)</f>
        <v>0</v>
      </c>
      <c r="BG332" s="192">
        <f>IF(N332="zákl. přenesená",J332,0)</f>
        <v>0</v>
      </c>
      <c r="BH332" s="192">
        <f>IF(N332="sníž. přenesená",J332,0)</f>
        <v>0</v>
      </c>
      <c r="BI332" s="192">
        <f>IF(N332="nulová",J332,0)</f>
        <v>0</v>
      </c>
      <c r="BJ332" s="19" t="s">
        <v>88</v>
      </c>
      <c r="BK332" s="192">
        <f>ROUND(I332*H332,2)</f>
        <v>0</v>
      </c>
      <c r="BL332" s="19" t="s">
        <v>161</v>
      </c>
      <c r="BM332" s="191" t="s">
        <v>607</v>
      </c>
    </row>
    <row r="333" spans="1:47" s="2" customFormat="1" ht="11.25">
      <c r="A333" s="37"/>
      <c r="B333" s="38"/>
      <c r="C333" s="39"/>
      <c r="D333" s="193" t="s">
        <v>163</v>
      </c>
      <c r="E333" s="39"/>
      <c r="F333" s="194" t="s">
        <v>608</v>
      </c>
      <c r="G333" s="39"/>
      <c r="H333" s="39"/>
      <c r="I333" s="195"/>
      <c r="J333" s="39"/>
      <c r="K333" s="39"/>
      <c r="L333" s="42"/>
      <c r="M333" s="196"/>
      <c r="N333" s="197"/>
      <c r="O333" s="67"/>
      <c r="P333" s="67"/>
      <c r="Q333" s="67"/>
      <c r="R333" s="67"/>
      <c r="S333" s="67"/>
      <c r="T333" s="68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T333" s="19" t="s">
        <v>163</v>
      </c>
      <c r="AU333" s="19" t="s">
        <v>90</v>
      </c>
    </row>
    <row r="334" spans="2:51" s="14" customFormat="1" ht="11.25">
      <c r="B334" s="210"/>
      <c r="C334" s="211"/>
      <c r="D334" s="200" t="s">
        <v>165</v>
      </c>
      <c r="E334" s="212" t="s">
        <v>79</v>
      </c>
      <c r="F334" s="213" t="s">
        <v>393</v>
      </c>
      <c r="G334" s="211"/>
      <c r="H334" s="212" t="s">
        <v>79</v>
      </c>
      <c r="I334" s="214"/>
      <c r="J334" s="211"/>
      <c r="K334" s="211"/>
      <c r="L334" s="215"/>
      <c r="M334" s="216"/>
      <c r="N334" s="217"/>
      <c r="O334" s="217"/>
      <c r="P334" s="217"/>
      <c r="Q334" s="217"/>
      <c r="R334" s="217"/>
      <c r="S334" s="217"/>
      <c r="T334" s="218"/>
      <c r="AT334" s="219" t="s">
        <v>165</v>
      </c>
      <c r="AU334" s="219" t="s">
        <v>90</v>
      </c>
      <c r="AV334" s="14" t="s">
        <v>88</v>
      </c>
      <c r="AW334" s="14" t="s">
        <v>41</v>
      </c>
      <c r="AX334" s="14" t="s">
        <v>81</v>
      </c>
      <c r="AY334" s="219" t="s">
        <v>154</v>
      </c>
    </row>
    <row r="335" spans="2:51" s="13" customFormat="1" ht="11.25">
      <c r="B335" s="198"/>
      <c r="C335" s="199"/>
      <c r="D335" s="200" t="s">
        <v>165</v>
      </c>
      <c r="E335" s="201" t="s">
        <v>79</v>
      </c>
      <c r="F335" s="202" t="s">
        <v>609</v>
      </c>
      <c r="G335" s="199"/>
      <c r="H335" s="203">
        <v>0.53</v>
      </c>
      <c r="I335" s="204"/>
      <c r="J335" s="199"/>
      <c r="K335" s="199"/>
      <c r="L335" s="205"/>
      <c r="M335" s="206"/>
      <c r="N335" s="207"/>
      <c r="O335" s="207"/>
      <c r="P335" s="207"/>
      <c r="Q335" s="207"/>
      <c r="R335" s="207"/>
      <c r="S335" s="207"/>
      <c r="T335" s="208"/>
      <c r="AT335" s="209" t="s">
        <v>165</v>
      </c>
      <c r="AU335" s="209" t="s">
        <v>90</v>
      </c>
      <c r="AV335" s="13" t="s">
        <v>90</v>
      </c>
      <c r="AW335" s="13" t="s">
        <v>41</v>
      </c>
      <c r="AX335" s="13" t="s">
        <v>88</v>
      </c>
      <c r="AY335" s="209" t="s">
        <v>154</v>
      </c>
    </row>
    <row r="336" spans="1:65" s="2" customFormat="1" ht="16.5" customHeight="1">
      <c r="A336" s="37"/>
      <c r="B336" s="38"/>
      <c r="C336" s="181" t="s">
        <v>610</v>
      </c>
      <c r="D336" s="181" t="s">
        <v>156</v>
      </c>
      <c r="E336" s="182" t="s">
        <v>611</v>
      </c>
      <c r="F336" s="183" t="s">
        <v>612</v>
      </c>
      <c r="G336" s="184" t="s">
        <v>280</v>
      </c>
      <c r="H336" s="185">
        <v>2.67</v>
      </c>
      <c r="I336" s="186"/>
      <c r="J336" s="185">
        <f>ROUND(I336*H336,2)</f>
        <v>0</v>
      </c>
      <c r="K336" s="183" t="s">
        <v>160</v>
      </c>
      <c r="L336" s="42"/>
      <c r="M336" s="187" t="s">
        <v>79</v>
      </c>
      <c r="N336" s="188" t="s">
        <v>51</v>
      </c>
      <c r="O336" s="67"/>
      <c r="P336" s="189">
        <f>O336*H336</f>
        <v>0</v>
      </c>
      <c r="Q336" s="189">
        <v>1.00409</v>
      </c>
      <c r="R336" s="189">
        <f>Q336*H336</f>
        <v>2.6809203</v>
      </c>
      <c r="S336" s="189">
        <v>0</v>
      </c>
      <c r="T336" s="190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191" t="s">
        <v>161</v>
      </c>
      <c r="AT336" s="191" t="s">
        <v>156</v>
      </c>
      <c r="AU336" s="191" t="s">
        <v>90</v>
      </c>
      <c r="AY336" s="19" t="s">
        <v>154</v>
      </c>
      <c r="BE336" s="192">
        <f>IF(N336="základní",J336,0)</f>
        <v>0</v>
      </c>
      <c r="BF336" s="192">
        <f>IF(N336="snížená",J336,0)</f>
        <v>0</v>
      </c>
      <c r="BG336" s="192">
        <f>IF(N336="zákl. přenesená",J336,0)</f>
        <v>0</v>
      </c>
      <c r="BH336" s="192">
        <f>IF(N336="sníž. přenesená",J336,0)</f>
        <v>0</v>
      </c>
      <c r="BI336" s="192">
        <f>IF(N336="nulová",J336,0)</f>
        <v>0</v>
      </c>
      <c r="BJ336" s="19" t="s">
        <v>88</v>
      </c>
      <c r="BK336" s="192">
        <f>ROUND(I336*H336,2)</f>
        <v>0</v>
      </c>
      <c r="BL336" s="19" t="s">
        <v>161</v>
      </c>
      <c r="BM336" s="191" t="s">
        <v>613</v>
      </c>
    </row>
    <row r="337" spans="1:47" s="2" customFormat="1" ht="11.25">
      <c r="A337" s="37"/>
      <c r="B337" s="38"/>
      <c r="C337" s="39"/>
      <c r="D337" s="193" t="s">
        <v>163</v>
      </c>
      <c r="E337" s="39"/>
      <c r="F337" s="194" t="s">
        <v>614</v>
      </c>
      <c r="G337" s="39"/>
      <c r="H337" s="39"/>
      <c r="I337" s="195"/>
      <c r="J337" s="39"/>
      <c r="K337" s="39"/>
      <c r="L337" s="42"/>
      <c r="M337" s="196"/>
      <c r="N337" s="197"/>
      <c r="O337" s="67"/>
      <c r="P337" s="67"/>
      <c r="Q337" s="67"/>
      <c r="R337" s="67"/>
      <c r="S337" s="67"/>
      <c r="T337" s="68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T337" s="19" t="s">
        <v>163</v>
      </c>
      <c r="AU337" s="19" t="s">
        <v>90</v>
      </c>
    </row>
    <row r="338" spans="2:51" s="14" customFormat="1" ht="11.25">
      <c r="B338" s="210"/>
      <c r="C338" s="211"/>
      <c r="D338" s="200" t="s">
        <v>165</v>
      </c>
      <c r="E338" s="212" t="s">
        <v>79</v>
      </c>
      <c r="F338" s="213" t="s">
        <v>393</v>
      </c>
      <c r="G338" s="211"/>
      <c r="H338" s="212" t="s">
        <v>79</v>
      </c>
      <c r="I338" s="214"/>
      <c r="J338" s="211"/>
      <c r="K338" s="211"/>
      <c r="L338" s="215"/>
      <c r="M338" s="216"/>
      <c r="N338" s="217"/>
      <c r="O338" s="217"/>
      <c r="P338" s="217"/>
      <c r="Q338" s="217"/>
      <c r="R338" s="217"/>
      <c r="S338" s="217"/>
      <c r="T338" s="218"/>
      <c r="AT338" s="219" t="s">
        <v>165</v>
      </c>
      <c r="AU338" s="219" t="s">
        <v>90</v>
      </c>
      <c r="AV338" s="14" t="s">
        <v>88</v>
      </c>
      <c r="AW338" s="14" t="s">
        <v>41</v>
      </c>
      <c r="AX338" s="14" t="s">
        <v>81</v>
      </c>
      <c r="AY338" s="219" t="s">
        <v>154</v>
      </c>
    </row>
    <row r="339" spans="2:51" s="13" customFormat="1" ht="11.25">
      <c r="B339" s="198"/>
      <c r="C339" s="199"/>
      <c r="D339" s="200" t="s">
        <v>165</v>
      </c>
      <c r="E339" s="201" t="s">
        <v>79</v>
      </c>
      <c r="F339" s="202" t="s">
        <v>615</v>
      </c>
      <c r="G339" s="199"/>
      <c r="H339" s="203">
        <v>2.67</v>
      </c>
      <c r="I339" s="204"/>
      <c r="J339" s="199"/>
      <c r="K339" s="199"/>
      <c r="L339" s="205"/>
      <c r="M339" s="206"/>
      <c r="N339" s="207"/>
      <c r="O339" s="207"/>
      <c r="P339" s="207"/>
      <c r="Q339" s="207"/>
      <c r="R339" s="207"/>
      <c r="S339" s="207"/>
      <c r="T339" s="208"/>
      <c r="AT339" s="209" t="s">
        <v>165</v>
      </c>
      <c r="AU339" s="209" t="s">
        <v>90</v>
      </c>
      <c r="AV339" s="13" t="s">
        <v>90</v>
      </c>
      <c r="AW339" s="13" t="s">
        <v>41</v>
      </c>
      <c r="AX339" s="13" t="s">
        <v>88</v>
      </c>
      <c r="AY339" s="209" t="s">
        <v>154</v>
      </c>
    </row>
    <row r="340" spans="1:65" s="2" customFormat="1" ht="24.2" customHeight="1">
      <c r="A340" s="37"/>
      <c r="B340" s="38"/>
      <c r="C340" s="181" t="s">
        <v>616</v>
      </c>
      <c r="D340" s="181" t="s">
        <v>156</v>
      </c>
      <c r="E340" s="182" t="s">
        <v>617</v>
      </c>
      <c r="F340" s="183" t="s">
        <v>618</v>
      </c>
      <c r="G340" s="184" t="s">
        <v>294</v>
      </c>
      <c r="H340" s="185">
        <v>1</v>
      </c>
      <c r="I340" s="186"/>
      <c r="J340" s="185">
        <f>ROUND(I340*H340,2)</f>
        <v>0</v>
      </c>
      <c r="K340" s="183" t="s">
        <v>79</v>
      </c>
      <c r="L340" s="42"/>
      <c r="M340" s="187" t="s">
        <v>79</v>
      </c>
      <c r="N340" s="188" t="s">
        <v>51</v>
      </c>
      <c r="O340" s="67"/>
      <c r="P340" s="189">
        <f>O340*H340</f>
        <v>0</v>
      </c>
      <c r="Q340" s="189">
        <v>0.916</v>
      </c>
      <c r="R340" s="189">
        <f>Q340*H340</f>
        <v>0.916</v>
      </c>
      <c r="S340" s="189">
        <v>0</v>
      </c>
      <c r="T340" s="190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191" t="s">
        <v>161</v>
      </c>
      <c r="AT340" s="191" t="s">
        <v>156</v>
      </c>
      <c r="AU340" s="191" t="s">
        <v>90</v>
      </c>
      <c r="AY340" s="19" t="s">
        <v>154</v>
      </c>
      <c r="BE340" s="192">
        <f>IF(N340="základní",J340,0)</f>
        <v>0</v>
      </c>
      <c r="BF340" s="192">
        <f>IF(N340="snížená",J340,0)</f>
        <v>0</v>
      </c>
      <c r="BG340" s="192">
        <f>IF(N340="zákl. přenesená",J340,0)</f>
        <v>0</v>
      </c>
      <c r="BH340" s="192">
        <f>IF(N340="sníž. přenesená",J340,0)</f>
        <v>0</v>
      </c>
      <c r="BI340" s="192">
        <f>IF(N340="nulová",J340,0)</f>
        <v>0</v>
      </c>
      <c r="BJ340" s="19" t="s">
        <v>88</v>
      </c>
      <c r="BK340" s="192">
        <f>ROUND(I340*H340,2)</f>
        <v>0</v>
      </c>
      <c r="BL340" s="19" t="s">
        <v>161</v>
      </c>
      <c r="BM340" s="191" t="s">
        <v>619</v>
      </c>
    </row>
    <row r="341" spans="1:65" s="2" customFormat="1" ht="16.5" customHeight="1">
      <c r="A341" s="37"/>
      <c r="B341" s="38"/>
      <c r="C341" s="181" t="s">
        <v>620</v>
      </c>
      <c r="D341" s="181" t="s">
        <v>156</v>
      </c>
      <c r="E341" s="182" t="s">
        <v>621</v>
      </c>
      <c r="F341" s="183" t="s">
        <v>622</v>
      </c>
      <c r="G341" s="184" t="s">
        <v>294</v>
      </c>
      <c r="H341" s="185">
        <v>1</v>
      </c>
      <c r="I341" s="186"/>
      <c r="J341" s="185">
        <f>ROUND(I341*H341,2)</f>
        <v>0</v>
      </c>
      <c r="K341" s="183" t="s">
        <v>160</v>
      </c>
      <c r="L341" s="42"/>
      <c r="M341" s="187" t="s">
        <v>79</v>
      </c>
      <c r="N341" s="188" t="s">
        <v>51</v>
      </c>
      <c r="O341" s="67"/>
      <c r="P341" s="189">
        <f>O341*H341</f>
        <v>0</v>
      </c>
      <c r="Q341" s="189">
        <v>0</v>
      </c>
      <c r="R341" s="189">
        <f>Q341*H341</f>
        <v>0</v>
      </c>
      <c r="S341" s="189">
        <v>0.1</v>
      </c>
      <c r="T341" s="190">
        <f>S341*H341</f>
        <v>0.1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191" t="s">
        <v>161</v>
      </c>
      <c r="AT341" s="191" t="s">
        <v>156</v>
      </c>
      <c r="AU341" s="191" t="s">
        <v>90</v>
      </c>
      <c r="AY341" s="19" t="s">
        <v>154</v>
      </c>
      <c r="BE341" s="192">
        <f>IF(N341="základní",J341,0)</f>
        <v>0</v>
      </c>
      <c r="BF341" s="192">
        <f>IF(N341="snížená",J341,0)</f>
        <v>0</v>
      </c>
      <c r="BG341" s="192">
        <f>IF(N341="zákl. přenesená",J341,0)</f>
        <v>0</v>
      </c>
      <c r="BH341" s="192">
        <f>IF(N341="sníž. přenesená",J341,0)</f>
        <v>0</v>
      </c>
      <c r="BI341" s="192">
        <f>IF(N341="nulová",J341,0)</f>
        <v>0</v>
      </c>
      <c r="BJ341" s="19" t="s">
        <v>88</v>
      </c>
      <c r="BK341" s="192">
        <f>ROUND(I341*H341,2)</f>
        <v>0</v>
      </c>
      <c r="BL341" s="19" t="s">
        <v>161</v>
      </c>
      <c r="BM341" s="191" t="s">
        <v>623</v>
      </c>
    </row>
    <row r="342" spans="1:47" s="2" customFormat="1" ht="11.25">
      <c r="A342" s="37"/>
      <c r="B342" s="38"/>
      <c r="C342" s="39"/>
      <c r="D342" s="193" t="s">
        <v>163</v>
      </c>
      <c r="E342" s="39"/>
      <c r="F342" s="194" t="s">
        <v>624</v>
      </c>
      <c r="G342" s="39"/>
      <c r="H342" s="39"/>
      <c r="I342" s="195"/>
      <c r="J342" s="39"/>
      <c r="K342" s="39"/>
      <c r="L342" s="42"/>
      <c r="M342" s="196"/>
      <c r="N342" s="197"/>
      <c r="O342" s="67"/>
      <c r="P342" s="67"/>
      <c r="Q342" s="67"/>
      <c r="R342" s="67"/>
      <c r="S342" s="67"/>
      <c r="T342" s="68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T342" s="19" t="s">
        <v>163</v>
      </c>
      <c r="AU342" s="19" t="s">
        <v>90</v>
      </c>
    </row>
    <row r="343" spans="1:65" s="2" customFormat="1" ht="16.5" customHeight="1">
      <c r="A343" s="37"/>
      <c r="B343" s="38"/>
      <c r="C343" s="181" t="s">
        <v>625</v>
      </c>
      <c r="D343" s="181" t="s">
        <v>156</v>
      </c>
      <c r="E343" s="182" t="s">
        <v>626</v>
      </c>
      <c r="F343" s="183" t="s">
        <v>627</v>
      </c>
      <c r="G343" s="184" t="s">
        <v>294</v>
      </c>
      <c r="H343" s="185">
        <v>1</v>
      </c>
      <c r="I343" s="186"/>
      <c r="J343" s="185">
        <f>ROUND(I343*H343,2)</f>
        <v>0</v>
      </c>
      <c r="K343" s="183" t="s">
        <v>160</v>
      </c>
      <c r="L343" s="42"/>
      <c r="M343" s="187" t="s">
        <v>79</v>
      </c>
      <c r="N343" s="188" t="s">
        <v>51</v>
      </c>
      <c r="O343" s="67"/>
      <c r="P343" s="189">
        <f>O343*H343</f>
        <v>0</v>
      </c>
      <c r="Q343" s="189">
        <v>0.21734</v>
      </c>
      <c r="R343" s="189">
        <f>Q343*H343</f>
        <v>0.21734</v>
      </c>
      <c r="S343" s="189">
        <v>0</v>
      </c>
      <c r="T343" s="190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191" t="s">
        <v>161</v>
      </c>
      <c r="AT343" s="191" t="s">
        <v>156</v>
      </c>
      <c r="AU343" s="191" t="s">
        <v>90</v>
      </c>
      <c r="AY343" s="19" t="s">
        <v>154</v>
      </c>
      <c r="BE343" s="192">
        <f>IF(N343="základní",J343,0)</f>
        <v>0</v>
      </c>
      <c r="BF343" s="192">
        <f>IF(N343="snížená",J343,0)</f>
        <v>0</v>
      </c>
      <c r="BG343" s="192">
        <f>IF(N343="zákl. přenesená",J343,0)</f>
        <v>0</v>
      </c>
      <c r="BH343" s="192">
        <f>IF(N343="sníž. přenesená",J343,0)</f>
        <v>0</v>
      </c>
      <c r="BI343" s="192">
        <f>IF(N343="nulová",J343,0)</f>
        <v>0</v>
      </c>
      <c r="BJ343" s="19" t="s">
        <v>88</v>
      </c>
      <c r="BK343" s="192">
        <f>ROUND(I343*H343,2)</f>
        <v>0</v>
      </c>
      <c r="BL343" s="19" t="s">
        <v>161</v>
      </c>
      <c r="BM343" s="191" t="s">
        <v>628</v>
      </c>
    </row>
    <row r="344" spans="1:47" s="2" customFormat="1" ht="11.25">
      <c r="A344" s="37"/>
      <c r="B344" s="38"/>
      <c r="C344" s="39"/>
      <c r="D344" s="193" t="s">
        <v>163</v>
      </c>
      <c r="E344" s="39"/>
      <c r="F344" s="194" t="s">
        <v>629</v>
      </c>
      <c r="G344" s="39"/>
      <c r="H344" s="39"/>
      <c r="I344" s="195"/>
      <c r="J344" s="39"/>
      <c r="K344" s="39"/>
      <c r="L344" s="42"/>
      <c r="M344" s="196"/>
      <c r="N344" s="197"/>
      <c r="O344" s="67"/>
      <c r="P344" s="67"/>
      <c r="Q344" s="67"/>
      <c r="R344" s="67"/>
      <c r="S344" s="67"/>
      <c r="T344" s="68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T344" s="19" t="s">
        <v>163</v>
      </c>
      <c r="AU344" s="19" t="s">
        <v>90</v>
      </c>
    </row>
    <row r="345" spans="1:65" s="2" customFormat="1" ht="24.2" customHeight="1">
      <c r="A345" s="37"/>
      <c r="B345" s="38"/>
      <c r="C345" s="231" t="s">
        <v>630</v>
      </c>
      <c r="D345" s="231" t="s">
        <v>277</v>
      </c>
      <c r="E345" s="232" t="s">
        <v>631</v>
      </c>
      <c r="F345" s="233" t="s">
        <v>632</v>
      </c>
      <c r="G345" s="234" t="s">
        <v>294</v>
      </c>
      <c r="H345" s="235">
        <v>1</v>
      </c>
      <c r="I345" s="236"/>
      <c r="J345" s="235">
        <f>ROUND(I345*H345,2)</f>
        <v>0</v>
      </c>
      <c r="K345" s="233" t="s">
        <v>79</v>
      </c>
      <c r="L345" s="237"/>
      <c r="M345" s="238" t="s">
        <v>79</v>
      </c>
      <c r="N345" s="239" t="s">
        <v>51</v>
      </c>
      <c r="O345" s="67"/>
      <c r="P345" s="189">
        <f>O345*H345</f>
        <v>0</v>
      </c>
      <c r="Q345" s="189">
        <v>0.114</v>
      </c>
      <c r="R345" s="189">
        <f>Q345*H345</f>
        <v>0.114</v>
      </c>
      <c r="S345" s="189">
        <v>0</v>
      </c>
      <c r="T345" s="190">
        <f>S345*H345</f>
        <v>0</v>
      </c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R345" s="191" t="s">
        <v>207</v>
      </c>
      <c r="AT345" s="191" t="s">
        <v>277</v>
      </c>
      <c r="AU345" s="191" t="s">
        <v>90</v>
      </c>
      <c r="AY345" s="19" t="s">
        <v>154</v>
      </c>
      <c r="BE345" s="192">
        <f>IF(N345="základní",J345,0)</f>
        <v>0</v>
      </c>
      <c r="BF345" s="192">
        <f>IF(N345="snížená",J345,0)</f>
        <v>0</v>
      </c>
      <c r="BG345" s="192">
        <f>IF(N345="zákl. přenesená",J345,0)</f>
        <v>0</v>
      </c>
      <c r="BH345" s="192">
        <f>IF(N345="sníž. přenesená",J345,0)</f>
        <v>0</v>
      </c>
      <c r="BI345" s="192">
        <f>IF(N345="nulová",J345,0)</f>
        <v>0</v>
      </c>
      <c r="BJ345" s="19" t="s">
        <v>88</v>
      </c>
      <c r="BK345" s="192">
        <f>ROUND(I345*H345,2)</f>
        <v>0</v>
      </c>
      <c r="BL345" s="19" t="s">
        <v>161</v>
      </c>
      <c r="BM345" s="191" t="s">
        <v>633</v>
      </c>
    </row>
    <row r="346" spans="1:65" s="2" customFormat="1" ht="21.75" customHeight="1">
      <c r="A346" s="37"/>
      <c r="B346" s="38"/>
      <c r="C346" s="181" t="s">
        <v>634</v>
      </c>
      <c r="D346" s="181" t="s">
        <v>156</v>
      </c>
      <c r="E346" s="182" t="s">
        <v>635</v>
      </c>
      <c r="F346" s="183" t="s">
        <v>636</v>
      </c>
      <c r="G346" s="184" t="s">
        <v>294</v>
      </c>
      <c r="H346" s="185">
        <v>8</v>
      </c>
      <c r="I346" s="186"/>
      <c r="J346" s="185">
        <f>ROUND(I346*H346,2)</f>
        <v>0</v>
      </c>
      <c r="K346" s="183" t="s">
        <v>160</v>
      </c>
      <c r="L346" s="42"/>
      <c r="M346" s="187" t="s">
        <v>79</v>
      </c>
      <c r="N346" s="188" t="s">
        <v>51</v>
      </c>
      <c r="O346" s="67"/>
      <c r="P346" s="189">
        <f>O346*H346</f>
        <v>0</v>
      </c>
      <c r="Q346" s="189">
        <v>0.00136</v>
      </c>
      <c r="R346" s="189">
        <f>Q346*H346</f>
        <v>0.01088</v>
      </c>
      <c r="S346" s="189">
        <v>0</v>
      </c>
      <c r="T346" s="190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191" t="s">
        <v>161</v>
      </c>
      <c r="AT346" s="191" t="s">
        <v>156</v>
      </c>
      <c r="AU346" s="191" t="s">
        <v>90</v>
      </c>
      <c r="AY346" s="19" t="s">
        <v>154</v>
      </c>
      <c r="BE346" s="192">
        <f>IF(N346="základní",J346,0)</f>
        <v>0</v>
      </c>
      <c r="BF346" s="192">
        <f>IF(N346="snížená",J346,0)</f>
        <v>0</v>
      </c>
      <c r="BG346" s="192">
        <f>IF(N346="zákl. přenesená",J346,0)</f>
        <v>0</v>
      </c>
      <c r="BH346" s="192">
        <f>IF(N346="sníž. přenesená",J346,0)</f>
        <v>0</v>
      </c>
      <c r="BI346" s="192">
        <f>IF(N346="nulová",J346,0)</f>
        <v>0</v>
      </c>
      <c r="BJ346" s="19" t="s">
        <v>88</v>
      </c>
      <c r="BK346" s="192">
        <f>ROUND(I346*H346,2)</f>
        <v>0</v>
      </c>
      <c r="BL346" s="19" t="s">
        <v>161</v>
      </c>
      <c r="BM346" s="191" t="s">
        <v>637</v>
      </c>
    </row>
    <row r="347" spans="1:47" s="2" customFormat="1" ht="11.25">
      <c r="A347" s="37"/>
      <c r="B347" s="38"/>
      <c r="C347" s="39"/>
      <c r="D347" s="193" t="s">
        <v>163</v>
      </c>
      <c r="E347" s="39"/>
      <c r="F347" s="194" t="s">
        <v>638</v>
      </c>
      <c r="G347" s="39"/>
      <c r="H347" s="39"/>
      <c r="I347" s="195"/>
      <c r="J347" s="39"/>
      <c r="K347" s="39"/>
      <c r="L347" s="42"/>
      <c r="M347" s="196"/>
      <c r="N347" s="197"/>
      <c r="O347" s="67"/>
      <c r="P347" s="67"/>
      <c r="Q347" s="67"/>
      <c r="R347" s="67"/>
      <c r="S347" s="67"/>
      <c r="T347" s="68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T347" s="19" t="s">
        <v>163</v>
      </c>
      <c r="AU347" s="19" t="s">
        <v>90</v>
      </c>
    </row>
    <row r="348" spans="1:65" s="2" customFormat="1" ht="24.2" customHeight="1">
      <c r="A348" s="37"/>
      <c r="B348" s="38"/>
      <c r="C348" s="181" t="s">
        <v>639</v>
      </c>
      <c r="D348" s="181" t="s">
        <v>156</v>
      </c>
      <c r="E348" s="182" t="s">
        <v>640</v>
      </c>
      <c r="F348" s="183" t="s">
        <v>641</v>
      </c>
      <c r="G348" s="184" t="s">
        <v>294</v>
      </c>
      <c r="H348" s="185">
        <v>16</v>
      </c>
      <c r="I348" s="186"/>
      <c r="J348" s="185">
        <f>ROUND(I348*H348,2)</f>
        <v>0</v>
      </c>
      <c r="K348" s="183" t="s">
        <v>160</v>
      </c>
      <c r="L348" s="42"/>
      <c r="M348" s="187" t="s">
        <v>79</v>
      </c>
      <c r="N348" s="188" t="s">
        <v>51</v>
      </c>
      <c r="O348" s="67"/>
      <c r="P348" s="189">
        <f>O348*H348</f>
        <v>0</v>
      </c>
      <c r="Q348" s="189">
        <v>0.00076</v>
      </c>
      <c r="R348" s="189">
        <f>Q348*H348</f>
        <v>0.01216</v>
      </c>
      <c r="S348" s="189">
        <v>0</v>
      </c>
      <c r="T348" s="190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191" t="s">
        <v>161</v>
      </c>
      <c r="AT348" s="191" t="s">
        <v>156</v>
      </c>
      <c r="AU348" s="191" t="s">
        <v>90</v>
      </c>
      <c r="AY348" s="19" t="s">
        <v>154</v>
      </c>
      <c r="BE348" s="192">
        <f>IF(N348="základní",J348,0)</f>
        <v>0</v>
      </c>
      <c r="BF348" s="192">
        <f>IF(N348="snížená",J348,0)</f>
        <v>0</v>
      </c>
      <c r="BG348" s="192">
        <f>IF(N348="zákl. přenesená",J348,0)</f>
        <v>0</v>
      </c>
      <c r="BH348" s="192">
        <f>IF(N348="sníž. přenesená",J348,0)</f>
        <v>0</v>
      </c>
      <c r="BI348" s="192">
        <f>IF(N348="nulová",J348,0)</f>
        <v>0</v>
      </c>
      <c r="BJ348" s="19" t="s">
        <v>88</v>
      </c>
      <c r="BK348" s="192">
        <f>ROUND(I348*H348,2)</f>
        <v>0</v>
      </c>
      <c r="BL348" s="19" t="s">
        <v>161</v>
      </c>
      <c r="BM348" s="191" t="s">
        <v>642</v>
      </c>
    </row>
    <row r="349" spans="1:47" s="2" customFormat="1" ht="11.25">
      <c r="A349" s="37"/>
      <c r="B349" s="38"/>
      <c r="C349" s="39"/>
      <c r="D349" s="193" t="s">
        <v>163</v>
      </c>
      <c r="E349" s="39"/>
      <c r="F349" s="194" t="s">
        <v>643</v>
      </c>
      <c r="G349" s="39"/>
      <c r="H349" s="39"/>
      <c r="I349" s="195"/>
      <c r="J349" s="39"/>
      <c r="K349" s="39"/>
      <c r="L349" s="42"/>
      <c r="M349" s="196"/>
      <c r="N349" s="197"/>
      <c r="O349" s="67"/>
      <c r="P349" s="67"/>
      <c r="Q349" s="67"/>
      <c r="R349" s="67"/>
      <c r="S349" s="67"/>
      <c r="T349" s="68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T349" s="19" t="s">
        <v>163</v>
      </c>
      <c r="AU349" s="19" t="s">
        <v>90</v>
      </c>
    </row>
    <row r="350" spans="1:65" s="2" customFormat="1" ht="16.5" customHeight="1">
      <c r="A350" s="37"/>
      <c r="B350" s="38"/>
      <c r="C350" s="181" t="s">
        <v>644</v>
      </c>
      <c r="D350" s="181" t="s">
        <v>156</v>
      </c>
      <c r="E350" s="182" t="s">
        <v>645</v>
      </c>
      <c r="F350" s="183" t="s">
        <v>646</v>
      </c>
      <c r="G350" s="184" t="s">
        <v>294</v>
      </c>
      <c r="H350" s="185">
        <v>3</v>
      </c>
      <c r="I350" s="186"/>
      <c r="J350" s="185">
        <f>ROUND(I350*H350,2)</f>
        <v>0</v>
      </c>
      <c r="K350" s="183" t="s">
        <v>79</v>
      </c>
      <c r="L350" s="42"/>
      <c r="M350" s="187" t="s">
        <v>79</v>
      </c>
      <c r="N350" s="188" t="s">
        <v>51</v>
      </c>
      <c r="O350" s="67"/>
      <c r="P350" s="189">
        <f>O350*H350</f>
        <v>0</v>
      </c>
      <c r="Q350" s="189">
        <v>0</v>
      </c>
      <c r="R350" s="189">
        <f>Q350*H350</f>
        <v>0</v>
      </c>
      <c r="S350" s="189">
        <v>0.025</v>
      </c>
      <c r="T350" s="190">
        <f>S350*H350</f>
        <v>0.07500000000000001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191" t="s">
        <v>161</v>
      </c>
      <c r="AT350" s="191" t="s">
        <v>156</v>
      </c>
      <c r="AU350" s="191" t="s">
        <v>90</v>
      </c>
      <c r="AY350" s="19" t="s">
        <v>154</v>
      </c>
      <c r="BE350" s="192">
        <f>IF(N350="základní",J350,0)</f>
        <v>0</v>
      </c>
      <c r="BF350" s="192">
        <f>IF(N350="snížená",J350,0)</f>
        <v>0</v>
      </c>
      <c r="BG350" s="192">
        <f>IF(N350="zákl. přenesená",J350,0)</f>
        <v>0</v>
      </c>
      <c r="BH350" s="192">
        <f>IF(N350="sníž. přenesená",J350,0)</f>
        <v>0</v>
      </c>
      <c r="BI350" s="192">
        <f>IF(N350="nulová",J350,0)</f>
        <v>0</v>
      </c>
      <c r="BJ350" s="19" t="s">
        <v>88</v>
      </c>
      <c r="BK350" s="192">
        <f>ROUND(I350*H350,2)</f>
        <v>0</v>
      </c>
      <c r="BL350" s="19" t="s">
        <v>161</v>
      </c>
      <c r="BM350" s="191" t="s">
        <v>647</v>
      </c>
    </row>
    <row r="351" spans="2:51" s="13" customFormat="1" ht="11.25">
      <c r="B351" s="198"/>
      <c r="C351" s="199"/>
      <c r="D351" s="200" t="s">
        <v>165</v>
      </c>
      <c r="E351" s="201" t="s">
        <v>79</v>
      </c>
      <c r="F351" s="202" t="s">
        <v>648</v>
      </c>
      <c r="G351" s="199"/>
      <c r="H351" s="203">
        <v>3</v>
      </c>
      <c r="I351" s="204"/>
      <c r="J351" s="199"/>
      <c r="K351" s="199"/>
      <c r="L351" s="205"/>
      <c r="M351" s="206"/>
      <c r="N351" s="207"/>
      <c r="O351" s="207"/>
      <c r="P351" s="207"/>
      <c r="Q351" s="207"/>
      <c r="R351" s="207"/>
      <c r="S351" s="207"/>
      <c r="T351" s="208"/>
      <c r="AT351" s="209" t="s">
        <v>165</v>
      </c>
      <c r="AU351" s="209" t="s">
        <v>90</v>
      </c>
      <c r="AV351" s="13" t="s">
        <v>90</v>
      </c>
      <c r="AW351" s="13" t="s">
        <v>41</v>
      </c>
      <c r="AX351" s="13" t="s">
        <v>88</v>
      </c>
      <c r="AY351" s="209" t="s">
        <v>154</v>
      </c>
    </row>
    <row r="352" spans="1:65" s="2" customFormat="1" ht="16.5" customHeight="1">
      <c r="A352" s="37"/>
      <c r="B352" s="38"/>
      <c r="C352" s="181" t="s">
        <v>649</v>
      </c>
      <c r="D352" s="181" t="s">
        <v>156</v>
      </c>
      <c r="E352" s="182" t="s">
        <v>650</v>
      </c>
      <c r="F352" s="183" t="s">
        <v>651</v>
      </c>
      <c r="G352" s="184" t="s">
        <v>193</v>
      </c>
      <c r="H352" s="185">
        <v>41.67</v>
      </c>
      <c r="I352" s="186"/>
      <c r="J352" s="185">
        <f>ROUND(I352*H352,2)</f>
        <v>0</v>
      </c>
      <c r="K352" s="183" t="s">
        <v>160</v>
      </c>
      <c r="L352" s="42"/>
      <c r="M352" s="187" t="s">
        <v>79</v>
      </c>
      <c r="N352" s="188" t="s">
        <v>51</v>
      </c>
      <c r="O352" s="67"/>
      <c r="P352" s="189">
        <f>O352*H352</f>
        <v>0</v>
      </c>
      <c r="Q352" s="189">
        <v>2.25634</v>
      </c>
      <c r="R352" s="189">
        <f>Q352*H352</f>
        <v>94.0216878</v>
      </c>
      <c r="S352" s="189">
        <v>0</v>
      </c>
      <c r="T352" s="190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191" t="s">
        <v>161</v>
      </c>
      <c r="AT352" s="191" t="s">
        <v>156</v>
      </c>
      <c r="AU352" s="191" t="s">
        <v>90</v>
      </c>
      <c r="AY352" s="19" t="s">
        <v>154</v>
      </c>
      <c r="BE352" s="192">
        <f>IF(N352="základní",J352,0)</f>
        <v>0</v>
      </c>
      <c r="BF352" s="192">
        <f>IF(N352="snížená",J352,0)</f>
        <v>0</v>
      </c>
      <c r="BG352" s="192">
        <f>IF(N352="zákl. přenesená",J352,0)</f>
        <v>0</v>
      </c>
      <c r="BH352" s="192">
        <f>IF(N352="sníž. přenesená",J352,0)</f>
        <v>0</v>
      </c>
      <c r="BI352" s="192">
        <f>IF(N352="nulová",J352,0)</f>
        <v>0</v>
      </c>
      <c r="BJ352" s="19" t="s">
        <v>88</v>
      </c>
      <c r="BK352" s="192">
        <f>ROUND(I352*H352,2)</f>
        <v>0</v>
      </c>
      <c r="BL352" s="19" t="s">
        <v>161</v>
      </c>
      <c r="BM352" s="191" t="s">
        <v>652</v>
      </c>
    </row>
    <row r="353" spans="1:47" s="2" customFormat="1" ht="11.25">
      <c r="A353" s="37"/>
      <c r="B353" s="38"/>
      <c r="C353" s="39"/>
      <c r="D353" s="193" t="s">
        <v>163</v>
      </c>
      <c r="E353" s="39"/>
      <c r="F353" s="194" t="s">
        <v>653</v>
      </c>
      <c r="G353" s="39"/>
      <c r="H353" s="39"/>
      <c r="I353" s="195"/>
      <c r="J353" s="39"/>
      <c r="K353" s="39"/>
      <c r="L353" s="42"/>
      <c r="M353" s="196"/>
      <c r="N353" s="197"/>
      <c r="O353" s="67"/>
      <c r="P353" s="67"/>
      <c r="Q353" s="67"/>
      <c r="R353" s="67"/>
      <c r="S353" s="67"/>
      <c r="T353" s="68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T353" s="19" t="s">
        <v>163</v>
      </c>
      <c r="AU353" s="19" t="s">
        <v>90</v>
      </c>
    </row>
    <row r="354" spans="2:51" s="13" customFormat="1" ht="11.25">
      <c r="B354" s="198"/>
      <c r="C354" s="199"/>
      <c r="D354" s="200" t="s">
        <v>165</v>
      </c>
      <c r="E354" s="201" t="s">
        <v>79</v>
      </c>
      <c r="F354" s="202" t="s">
        <v>654</v>
      </c>
      <c r="G354" s="199"/>
      <c r="H354" s="203">
        <v>33.56</v>
      </c>
      <c r="I354" s="204"/>
      <c r="J354" s="199"/>
      <c r="K354" s="199"/>
      <c r="L354" s="205"/>
      <c r="M354" s="206"/>
      <c r="N354" s="207"/>
      <c r="O354" s="207"/>
      <c r="P354" s="207"/>
      <c r="Q354" s="207"/>
      <c r="R354" s="207"/>
      <c r="S354" s="207"/>
      <c r="T354" s="208"/>
      <c r="AT354" s="209" t="s">
        <v>165</v>
      </c>
      <c r="AU354" s="209" t="s">
        <v>90</v>
      </c>
      <c r="AV354" s="13" t="s">
        <v>90</v>
      </c>
      <c r="AW354" s="13" t="s">
        <v>41</v>
      </c>
      <c r="AX354" s="13" t="s">
        <v>81</v>
      </c>
      <c r="AY354" s="209" t="s">
        <v>154</v>
      </c>
    </row>
    <row r="355" spans="2:51" s="13" customFormat="1" ht="11.25">
      <c r="B355" s="198"/>
      <c r="C355" s="199"/>
      <c r="D355" s="200" t="s">
        <v>165</v>
      </c>
      <c r="E355" s="201" t="s">
        <v>79</v>
      </c>
      <c r="F355" s="202" t="s">
        <v>655</v>
      </c>
      <c r="G355" s="199"/>
      <c r="H355" s="203">
        <v>0.64</v>
      </c>
      <c r="I355" s="204"/>
      <c r="J355" s="199"/>
      <c r="K355" s="199"/>
      <c r="L355" s="205"/>
      <c r="M355" s="206"/>
      <c r="N355" s="207"/>
      <c r="O355" s="207"/>
      <c r="P355" s="207"/>
      <c r="Q355" s="207"/>
      <c r="R355" s="207"/>
      <c r="S355" s="207"/>
      <c r="T355" s="208"/>
      <c r="AT355" s="209" t="s">
        <v>165</v>
      </c>
      <c r="AU355" s="209" t="s">
        <v>90</v>
      </c>
      <c r="AV355" s="13" t="s">
        <v>90</v>
      </c>
      <c r="AW355" s="13" t="s">
        <v>41</v>
      </c>
      <c r="AX355" s="13" t="s">
        <v>81</v>
      </c>
      <c r="AY355" s="209" t="s">
        <v>154</v>
      </c>
    </row>
    <row r="356" spans="2:51" s="13" customFormat="1" ht="11.25">
      <c r="B356" s="198"/>
      <c r="C356" s="199"/>
      <c r="D356" s="200" t="s">
        <v>165</v>
      </c>
      <c r="E356" s="201" t="s">
        <v>79</v>
      </c>
      <c r="F356" s="202" t="s">
        <v>656</v>
      </c>
      <c r="G356" s="199"/>
      <c r="H356" s="203">
        <v>2.01</v>
      </c>
      <c r="I356" s="204"/>
      <c r="J356" s="199"/>
      <c r="K356" s="199"/>
      <c r="L356" s="205"/>
      <c r="M356" s="206"/>
      <c r="N356" s="207"/>
      <c r="O356" s="207"/>
      <c r="P356" s="207"/>
      <c r="Q356" s="207"/>
      <c r="R356" s="207"/>
      <c r="S356" s="207"/>
      <c r="T356" s="208"/>
      <c r="AT356" s="209" t="s">
        <v>165</v>
      </c>
      <c r="AU356" s="209" t="s">
        <v>90</v>
      </c>
      <c r="AV356" s="13" t="s">
        <v>90</v>
      </c>
      <c r="AW356" s="13" t="s">
        <v>41</v>
      </c>
      <c r="AX356" s="13" t="s">
        <v>81</v>
      </c>
      <c r="AY356" s="209" t="s">
        <v>154</v>
      </c>
    </row>
    <row r="357" spans="2:51" s="13" customFormat="1" ht="11.25">
      <c r="B357" s="198"/>
      <c r="C357" s="199"/>
      <c r="D357" s="200" t="s">
        <v>165</v>
      </c>
      <c r="E357" s="201" t="s">
        <v>79</v>
      </c>
      <c r="F357" s="202" t="s">
        <v>657</v>
      </c>
      <c r="G357" s="199"/>
      <c r="H357" s="203">
        <v>5.46</v>
      </c>
      <c r="I357" s="204"/>
      <c r="J357" s="199"/>
      <c r="K357" s="199"/>
      <c r="L357" s="205"/>
      <c r="M357" s="206"/>
      <c r="N357" s="207"/>
      <c r="O357" s="207"/>
      <c r="P357" s="207"/>
      <c r="Q357" s="207"/>
      <c r="R357" s="207"/>
      <c r="S357" s="207"/>
      <c r="T357" s="208"/>
      <c r="AT357" s="209" t="s">
        <v>165</v>
      </c>
      <c r="AU357" s="209" t="s">
        <v>90</v>
      </c>
      <c r="AV357" s="13" t="s">
        <v>90</v>
      </c>
      <c r="AW357" s="13" t="s">
        <v>41</v>
      </c>
      <c r="AX357" s="13" t="s">
        <v>81</v>
      </c>
      <c r="AY357" s="209" t="s">
        <v>154</v>
      </c>
    </row>
    <row r="358" spans="2:51" s="15" customFormat="1" ht="11.25">
      <c r="B358" s="220"/>
      <c r="C358" s="221"/>
      <c r="D358" s="200" t="s">
        <v>165</v>
      </c>
      <c r="E358" s="222" t="s">
        <v>79</v>
      </c>
      <c r="F358" s="223" t="s">
        <v>206</v>
      </c>
      <c r="G358" s="221"/>
      <c r="H358" s="224">
        <v>41.67</v>
      </c>
      <c r="I358" s="225"/>
      <c r="J358" s="221"/>
      <c r="K358" s="221"/>
      <c r="L358" s="226"/>
      <c r="M358" s="227"/>
      <c r="N358" s="228"/>
      <c r="O358" s="228"/>
      <c r="P358" s="228"/>
      <c r="Q358" s="228"/>
      <c r="R358" s="228"/>
      <c r="S358" s="228"/>
      <c r="T358" s="229"/>
      <c r="AT358" s="230" t="s">
        <v>165</v>
      </c>
      <c r="AU358" s="230" t="s">
        <v>90</v>
      </c>
      <c r="AV358" s="15" t="s">
        <v>161</v>
      </c>
      <c r="AW358" s="15" t="s">
        <v>41</v>
      </c>
      <c r="AX358" s="15" t="s">
        <v>88</v>
      </c>
      <c r="AY358" s="230" t="s">
        <v>154</v>
      </c>
    </row>
    <row r="359" spans="2:63" s="12" customFormat="1" ht="22.9" customHeight="1">
      <c r="B359" s="165"/>
      <c r="C359" s="166"/>
      <c r="D359" s="167" t="s">
        <v>80</v>
      </c>
      <c r="E359" s="179" t="s">
        <v>658</v>
      </c>
      <c r="F359" s="179" t="s">
        <v>659</v>
      </c>
      <c r="G359" s="166"/>
      <c r="H359" s="166"/>
      <c r="I359" s="169"/>
      <c r="J359" s="180">
        <f>BK359</f>
        <v>0</v>
      </c>
      <c r="K359" s="166"/>
      <c r="L359" s="171"/>
      <c r="M359" s="172"/>
      <c r="N359" s="173"/>
      <c r="O359" s="173"/>
      <c r="P359" s="174">
        <f>SUM(P360:P387)</f>
        <v>0</v>
      </c>
      <c r="Q359" s="173"/>
      <c r="R359" s="174">
        <f>SUM(R360:R387)</f>
        <v>2.020796</v>
      </c>
      <c r="S359" s="173"/>
      <c r="T359" s="175">
        <f>SUM(T360:T387)</f>
        <v>0</v>
      </c>
      <c r="AR359" s="176" t="s">
        <v>88</v>
      </c>
      <c r="AT359" s="177" t="s">
        <v>80</v>
      </c>
      <c r="AU359" s="177" t="s">
        <v>88</v>
      </c>
      <c r="AY359" s="176" t="s">
        <v>154</v>
      </c>
      <c r="BK359" s="178">
        <f>SUM(BK360:BK387)</f>
        <v>0</v>
      </c>
    </row>
    <row r="360" spans="1:65" s="2" customFormat="1" ht="16.5" customHeight="1">
      <c r="A360" s="37"/>
      <c r="B360" s="38"/>
      <c r="C360" s="181" t="s">
        <v>660</v>
      </c>
      <c r="D360" s="181" t="s">
        <v>156</v>
      </c>
      <c r="E360" s="182" t="s">
        <v>661</v>
      </c>
      <c r="F360" s="183" t="s">
        <v>662</v>
      </c>
      <c r="G360" s="184" t="s">
        <v>216</v>
      </c>
      <c r="H360" s="185">
        <v>17.34</v>
      </c>
      <c r="I360" s="186"/>
      <c r="J360" s="185">
        <f>ROUND(I360*H360,2)</f>
        <v>0</v>
      </c>
      <c r="K360" s="183" t="s">
        <v>79</v>
      </c>
      <c r="L360" s="42"/>
      <c r="M360" s="187" t="s">
        <v>79</v>
      </c>
      <c r="N360" s="188" t="s">
        <v>51</v>
      </c>
      <c r="O360" s="67"/>
      <c r="P360" s="189">
        <f>O360*H360</f>
        <v>0</v>
      </c>
      <c r="Q360" s="189">
        <v>0</v>
      </c>
      <c r="R360" s="189">
        <f>Q360*H360</f>
        <v>0</v>
      </c>
      <c r="S360" s="189">
        <v>0</v>
      </c>
      <c r="T360" s="190">
        <f>S360*H360</f>
        <v>0</v>
      </c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R360" s="191" t="s">
        <v>257</v>
      </c>
      <c r="AT360" s="191" t="s">
        <v>156</v>
      </c>
      <c r="AU360" s="191" t="s">
        <v>90</v>
      </c>
      <c r="AY360" s="19" t="s">
        <v>154</v>
      </c>
      <c r="BE360" s="192">
        <f>IF(N360="základní",J360,0)</f>
        <v>0</v>
      </c>
      <c r="BF360" s="192">
        <f>IF(N360="snížená",J360,0)</f>
        <v>0</v>
      </c>
      <c r="BG360" s="192">
        <f>IF(N360="zákl. přenesená",J360,0)</f>
        <v>0</v>
      </c>
      <c r="BH360" s="192">
        <f>IF(N360="sníž. přenesená",J360,0)</f>
        <v>0</v>
      </c>
      <c r="BI360" s="192">
        <f>IF(N360="nulová",J360,0)</f>
        <v>0</v>
      </c>
      <c r="BJ360" s="19" t="s">
        <v>88</v>
      </c>
      <c r="BK360" s="192">
        <f>ROUND(I360*H360,2)</f>
        <v>0</v>
      </c>
      <c r="BL360" s="19" t="s">
        <v>257</v>
      </c>
      <c r="BM360" s="191" t="s">
        <v>663</v>
      </c>
    </row>
    <row r="361" spans="2:51" s="14" customFormat="1" ht="11.25">
      <c r="B361" s="210"/>
      <c r="C361" s="211"/>
      <c r="D361" s="200" t="s">
        <v>165</v>
      </c>
      <c r="E361" s="212" t="s">
        <v>79</v>
      </c>
      <c r="F361" s="213" t="s">
        <v>664</v>
      </c>
      <c r="G361" s="211"/>
      <c r="H361" s="212" t="s">
        <v>79</v>
      </c>
      <c r="I361" s="214"/>
      <c r="J361" s="211"/>
      <c r="K361" s="211"/>
      <c r="L361" s="215"/>
      <c r="M361" s="216"/>
      <c r="N361" s="217"/>
      <c r="O361" s="217"/>
      <c r="P361" s="217"/>
      <c r="Q361" s="217"/>
      <c r="R361" s="217"/>
      <c r="S361" s="217"/>
      <c r="T361" s="218"/>
      <c r="AT361" s="219" t="s">
        <v>165</v>
      </c>
      <c r="AU361" s="219" t="s">
        <v>90</v>
      </c>
      <c r="AV361" s="14" t="s">
        <v>88</v>
      </c>
      <c r="AW361" s="14" t="s">
        <v>41</v>
      </c>
      <c r="AX361" s="14" t="s">
        <v>81</v>
      </c>
      <c r="AY361" s="219" t="s">
        <v>154</v>
      </c>
    </row>
    <row r="362" spans="2:51" s="13" customFormat="1" ht="11.25">
      <c r="B362" s="198"/>
      <c r="C362" s="199"/>
      <c r="D362" s="200" t="s">
        <v>165</v>
      </c>
      <c r="E362" s="201" t="s">
        <v>79</v>
      </c>
      <c r="F362" s="202" t="s">
        <v>665</v>
      </c>
      <c r="G362" s="199"/>
      <c r="H362" s="203">
        <v>17.34</v>
      </c>
      <c r="I362" s="204"/>
      <c r="J362" s="199"/>
      <c r="K362" s="199"/>
      <c r="L362" s="205"/>
      <c r="M362" s="206"/>
      <c r="N362" s="207"/>
      <c r="O362" s="207"/>
      <c r="P362" s="207"/>
      <c r="Q362" s="207"/>
      <c r="R362" s="207"/>
      <c r="S362" s="207"/>
      <c r="T362" s="208"/>
      <c r="AT362" s="209" t="s">
        <v>165</v>
      </c>
      <c r="AU362" s="209" t="s">
        <v>90</v>
      </c>
      <c r="AV362" s="13" t="s">
        <v>90</v>
      </c>
      <c r="AW362" s="13" t="s">
        <v>41</v>
      </c>
      <c r="AX362" s="13" t="s">
        <v>88</v>
      </c>
      <c r="AY362" s="209" t="s">
        <v>154</v>
      </c>
    </row>
    <row r="363" spans="1:65" s="2" customFormat="1" ht="16.5" customHeight="1">
      <c r="A363" s="37"/>
      <c r="B363" s="38"/>
      <c r="C363" s="231" t="s">
        <v>666</v>
      </c>
      <c r="D363" s="231" t="s">
        <v>277</v>
      </c>
      <c r="E363" s="232" t="s">
        <v>667</v>
      </c>
      <c r="F363" s="233" t="s">
        <v>668</v>
      </c>
      <c r="G363" s="234" t="s">
        <v>294</v>
      </c>
      <c r="H363" s="235">
        <v>240</v>
      </c>
      <c r="I363" s="236"/>
      <c r="J363" s="235">
        <f>ROUND(I363*H363,2)</f>
        <v>0</v>
      </c>
      <c r="K363" s="233" t="s">
        <v>160</v>
      </c>
      <c r="L363" s="237"/>
      <c r="M363" s="238" t="s">
        <v>79</v>
      </c>
      <c r="N363" s="239" t="s">
        <v>51</v>
      </c>
      <c r="O363" s="67"/>
      <c r="P363" s="189">
        <f>O363*H363</f>
        <v>0</v>
      </c>
      <c r="Q363" s="189">
        <v>0.00565</v>
      </c>
      <c r="R363" s="189">
        <f>Q363*H363</f>
        <v>1.3559999999999999</v>
      </c>
      <c r="S363" s="189">
        <v>0</v>
      </c>
      <c r="T363" s="190">
        <f>S363*H363</f>
        <v>0</v>
      </c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R363" s="191" t="s">
        <v>207</v>
      </c>
      <c r="AT363" s="191" t="s">
        <v>277</v>
      </c>
      <c r="AU363" s="191" t="s">
        <v>90</v>
      </c>
      <c r="AY363" s="19" t="s">
        <v>154</v>
      </c>
      <c r="BE363" s="192">
        <f>IF(N363="základní",J363,0)</f>
        <v>0</v>
      </c>
      <c r="BF363" s="192">
        <f>IF(N363="snížená",J363,0)</f>
        <v>0</v>
      </c>
      <c r="BG363" s="192">
        <f>IF(N363="zákl. přenesená",J363,0)</f>
        <v>0</v>
      </c>
      <c r="BH363" s="192">
        <f>IF(N363="sníž. přenesená",J363,0)</f>
        <v>0</v>
      </c>
      <c r="BI363" s="192">
        <f>IF(N363="nulová",J363,0)</f>
        <v>0</v>
      </c>
      <c r="BJ363" s="19" t="s">
        <v>88</v>
      </c>
      <c r="BK363" s="192">
        <f>ROUND(I363*H363,2)</f>
        <v>0</v>
      </c>
      <c r="BL363" s="19" t="s">
        <v>161</v>
      </c>
      <c r="BM363" s="191" t="s">
        <v>669</v>
      </c>
    </row>
    <row r="364" spans="1:47" s="2" customFormat="1" ht="11.25">
      <c r="A364" s="37"/>
      <c r="B364" s="38"/>
      <c r="C364" s="39"/>
      <c r="D364" s="193" t="s">
        <v>163</v>
      </c>
      <c r="E364" s="39"/>
      <c r="F364" s="194" t="s">
        <v>670</v>
      </c>
      <c r="G364" s="39"/>
      <c r="H364" s="39"/>
      <c r="I364" s="195"/>
      <c r="J364" s="39"/>
      <c r="K364" s="39"/>
      <c r="L364" s="42"/>
      <c r="M364" s="196"/>
      <c r="N364" s="197"/>
      <c r="O364" s="67"/>
      <c r="P364" s="67"/>
      <c r="Q364" s="67"/>
      <c r="R364" s="67"/>
      <c r="S364" s="67"/>
      <c r="T364" s="68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T364" s="19" t="s">
        <v>163</v>
      </c>
      <c r="AU364" s="19" t="s">
        <v>90</v>
      </c>
    </row>
    <row r="365" spans="2:51" s="13" customFormat="1" ht="11.25">
      <c r="B365" s="198"/>
      <c r="C365" s="199"/>
      <c r="D365" s="200" t="s">
        <v>165</v>
      </c>
      <c r="E365" s="201" t="s">
        <v>79</v>
      </c>
      <c r="F365" s="202" t="s">
        <v>671</v>
      </c>
      <c r="G365" s="199"/>
      <c r="H365" s="203">
        <v>16.48</v>
      </c>
      <c r="I365" s="204"/>
      <c r="J365" s="199"/>
      <c r="K365" s="199"/>
      <c r="L365" s="205"/>
      <c r="M365" s="206"/>
      <c r="N365" s="207"/>
      <c r="O365" s="207"/>
      <c r="P365" s="207"/>
      <c r="Q365" s="207"/>
      <c r="R365" s="207"/>
      <c r="S365" s="207"/>
      <c r="T365" s="208"/>
      <c r="AT365" s="209" t="s">
        <v>165</v>
      </c>
      <c r="AU365" s="209" t="s">
        <v>90</v>
      </c>
      <c r="AV365" s="13" t="s">
        <v>90</v>
      </c>
      <c r="AW365" s="13" t="s">
        <v>41</v>
      </c>
      <c r="AX365" s="13" t="s">
        <v>81</v>
      </c>
      <c r="AY365" s="209" t="s">
        <v>154</v>
      </c>
    </row>
    <row r="366" spans="2:51" s="13" customFormat="1" ht="11.25">
      <c r="B366" s="198"/>
      <c r="C366" s="199"/>
      <c r="D366" s="200" t="s">
        <v>165</v>
      </c>
      <c r="E366" s="201" t="s">
        <v>79</v>
      </c>
      <c r="F366" s="202" t="s">
        <v>672</v>
      </c>
      <c r="G366" s="199"/>
      <c r="H366" s="203">
        <v>3.75</v>
      </c>
      <c r="I366" s="204"/>
      <c r="J366" s="199"/>
      <c r="K366" s="199"/>
      <c r="L366" s="205"/>
      <c r="M366" s="206"/>
      <c r="N366" s="207"/>
      <c r="O366" s="207"/>
      <c r="P366" s="207"/>
      <c r="Q366" s="207"/>
      <c r="R366" s="207"/>
      <c r="S366" s="207"/>
      <c r="T366" s="208"/>
      <c r="AT366" s="209" t="s">
        <v>165</v>
      </c>
      <c r="AU366" s="209" t="s">
        <v>90</v>
      </c>
      <c r="AV366" s="13" t="s">
        <v>90</v>
      </c>
      <c r="AW366" s="13" t="s">
        <v>41</v>
      </c>
      <c r="AX366" s="13" t="s">
        <v>81</v>
      </c>
      <c r="AY366" s="209" t="s">
        <v>154</v>
      </c>
    </row>
    <row r="367" spans="2:51" s="13" customFormat="1" ht="11.25">
      <c r="B367" s="198"/>
      <c r="C367" s="199"/>
      <c r="D367" s="200" t="s">
        <v>165</v>
      </c>
      <c r="E367" s="201" t="s">
        <v>79</v>
      </c>
      <c r="F367" s="202" t="s">
        <v>673</v>
      </c>
      <c r="G367" s="199"/>
      <c r="H367" s="203">
        <v>-0.57</v>
      </c>
      <c r="I367" s="204"/>
      <c r="J367" s="199"/>
      <c r="K367" s="199"/>
      <c r="L367" s="205"/>
      <c r="M367" s="206"/>
      <c r="N367" s="207"/>
      <c r="O367" s="207"/>
      <c r="P367" s="207"/>
      <c r="Q367" s="207"/>
      <c r="R367" s="207"/>
      <c r="S367" s="207"/>
      <c r="T367" s="208"/>
      <c r="AT367" s="209" t="s">
        <v>165</v>
      </c>
      <c r="AU367" s="209" t="s">
        <v>90</v>
      </c>
      <c r="AV367" s="13" t="s">
        <v>90</v>
      </c>
      <c r="AW367" s="13" t="s">
        <v>41</v>
      </c>
      <c r="AX367" s="13" t="s">
        <v>81</v>
      </c>
      <c r="AY367" s="209" t="s">
        <v>154</v>
      </c>
    </row>
    <row r="368" spans="2:51" s="13" customFormat="1" ht="11.25">
      <c r="B368" s="198"/>
      <c r="C368" s="199"/>
      <c r="D368" s="200" t="s">
        <v>165</v>
      </c>
      <c r="E368" s="201" t="s">
        <v>79</v>
      </c>
      <c r="F368" s="202" t="s">
        <v>674</v>
      </c>
      <c r="G368" s="199"/>
      <c r="H368" s="203">
        <v>-2.26</v>
      </c>
      <c r="I368" s="204"/>
      <c r="J368" s="199"/>
      <c r="K368" s="199"/>
      <c r="L368" s="205"/>
      <c r="M368" s="206"/>
      <c r="N368" s="207"/>
      <c r="O368" s="207"/>
      <c r="P368" s="207"/>
      <c r="Q368" s="207"/>
      <c r="R368" s="207"/>
      <c r="S368" s="207"/>
      <c r="T368" s="208"/>
      <c r="AT368" s="209" t="s">
        <v>165</v>
      </c>
      <c r="AU368" s="209" t="s">
        <v>90</v>
      </c>
      <c r="AV368" s="13" t="s">
        <v>90</v>
      </c>
      <c r="AW368" s="13" t="s">
        <v>41</v>
      </c>
      <c r="AX368" s="13" t="s">
        <v>81</v>
      </c>
      <c r="AY368" s="209" t="s">
        <v>154</v>
      </c>
    </row>
    <row r="369" spans="2:51" s="13" customFormat="1" ht="11.25">
      <c r="B369" s="198"/>
      <c r="C369" s="199"/>
      <c r="D369" s="200" t="s">
        <v>165</v>
      </c>
      <c r="E369" s="201" t="s">
        <v>79</v>
      </c>
      <c r="F369" s="202" t="s">
        <v>675</v>
      </c>
      <c r="G369" s="199"/>
      <c r="H369" s="203">
        <v>-2.01</v>
      </c>
      <c r="I369" s="204"/>
      <c r="J369" s="199"/>
      <c r="K369" s="199"/>
      <c r="L369" s="205"/>
      <c r="M369" s="206"/>
      <c r="N369" s="207"/>
      <c r="O369" s="207"/>
      <c r="P369" s="207"/>
      <c r="Q369" s="207"/>
      <c r="R369" s="207"/>
      <c r="S369" s="207"/>
      <c r="T369" s="208"/>
      <c r="AT369" s="209" t="s">
        <v>165</v>
      </c>
      <c r="AU369" s="209" t="s">
        <v>90</v>
      </c>
      <c r="AV369" s="13" t="s">
        <v>90</v>
      </c>
      <c r="AW369" s="13" t="s">
        <v>41</v>
      </c>
      <c r="AX369" s="13" t="s">
        <v>81</v>
      </c>
      <c r="AY369" s="209" t="s">
        <v>154</v>
      </c>
    </row>
    <row r="370" spans="2:51" s="13" customFormat="1" ht="11.25">
      <c r="B370" s="198"/>
      <c r="C370" s="199"/>
      <c r="D370" s="200" t="s">
        <v>165</v>
      </c>
      <c r="E370" s="201" t="s">
        <v>79</v>
      </c>
      <c r="F370" s="202" t="s">
        <v>676</v>
      </c>
      <c r="G370" s="199"/>
      <c r="H370" s="203">
        <v>-0.39</v>
      </c>
      <c r="I370" s="204"/>
      <c r="J370" s="199"/>
      <c r="K370" s="199"/>
      <c r="L370" s="205"/>
      <c r="M370" s="206"/>
      <c r="N370" s="207"/>
      <c r="O370" s="207"/>
      <c r="P370" s="207"/>
      <c r="Q370" s="207"/>
      <c r="R370" s="207"/>
      <c r="S370" s="207"/>
      <c r="T370" s="208"/>
      <c r="AT370" s="209" t="s">
        <v>165</v>
      </c>
      <c r="AU370" s="209" t="s">
        <v>90</v>
      </c>
      <c r="AV370" s="13" t="s">
        <v>90</v>
      </c>
      <c r="AW370" s="13" t="s">
        <v>41</v>
      </c>
      <c r="AX370" s="13" t="s">
        <v>81</v>
      </c>
      <c r="AY370" s="209" t="s">
        <v>154</v>
      </c>
    </row>
    <row r="371" spans="2:51" s="15" customFormat="1" ht="11.25">
      <c r="B371" s="220"/>
      <c r="C371" s="221"/>
      <c r="D371" s="200" t="s">
        <v>165</v>
      </c>
      <c r="E371" s="222" t="s">
        <v>79</v>
      </c>
      <c r="F371" s="223" t="s">
        <v>206</v>
      </c>
      <c r="G371" s="221"/>
      <c r="H371" s="224">
        <v>15</v>
      </c>
      <c r="I371" s="225"/>
      <c r="J371" s="221"/>
      <c r="K371" s="221"/>
      <c r="L371" s="226"/>
      <c r="M371" s="227"/>
      <c r="N371" s="228"/>
      <c r="O371" s="228"/>
      <c r="P371" s="228"/>
      <c r="Q371" s="228"/>
      <c r="R371" s="228"/>
      <c r="S371" s="228"/>
      <c r="T371" s="229"/>
      <c r="AT371" s="230" t="s">
        <v>165</v>
      </c>
      <c r="AU371" s="230" t="s">
        <v>90</v>
      </c>
      <c r="AV371" s="15" t="s">
        <v>161</v>
      </c>
      <c r="AW371" s="15" t="s">
        <v>41</v>
      </c>
      <c r="AX371" s="15" t="s">
        <v>81</v>
      </c>
      <c r="AY371" s="230" t="s">
        <v>154</v>
      </c>
    </row>
    <row r="372" spans="2:51" s="13" customFormat="1" ht="11.25">
      <c r="B372" s="198"/>
      <c r="C372" s="199"/>
      <c r="D372" s="200" t="s">
        <v>165</v>
      </c>
      <c r="E372" s="201" t="s">
        <v>79</v>
      </c>
      <c r="F372" s="202" t="s">
        <v>677</v>
      </c>
      <c r="G372" s="199"/>
      <c r="H372" s="203">
        <v>240</v>
      </c>
      <c r="I372" s="204"/>
      <c r="J372" s="199"/>
      <c r="K372" s="199"/>
      <c r="L372" s="205"/>
      <c r="M372" s="206"/>
      <c r="N372" s="207"/>
      <c r="O372" s="207"/>
      <c r="P372" s="207"/>
      <c r="Q372" s="207"/>
      <c r="R372" s="207"/>
      <c r="S372" s="207"/>
      <c r="T372" s="208"/>
      <c r="AT372" s="209" t="s">
        <v>165</v>
      </c>
      <c r="AU372" s="209" t="s">
        <v>90</v>
      </c>
      <c r="AV372" s="13" t="s">
        <v>90</v>
      </c>
      <c r="AW372" s="13" t="s">
        <v>41</v>
      </c>
      <c r="AX372" s="13" t="s">
        <v>88</v>
      </c>
      <c r="AY372" s="209" t="s">
        <v>154</v>
      </c>
    </row>
    <row r="373" spans="1:65" s="2" customFormat="1" ht="16.5" customHeight="1">
      <c r="A373" s="37"/>
      <c r="B373" s="38"/>
      <c r="C373" s="231" t="s">
        <v>678</v>
      </c>
      <c r="D373" s="231" t="s">
        <v>277</v>
      </c>
      <c r="E373" s="232" t="s">
        <v>679</v>
      </c>
      <c r="F373" s="233" t="s">
        <v>680</v>
      </c>
      <c r="G373" s="234" t="s">
        <v>294</v>
      </c>
      <c r="H373" s="235">
        <v>8</v>
      </c>
      <c r="I373" s="236"/>
      <c r="J373" s="235">
        <f>ROUND(I373*H373,2)</f>
        <v>0</v>
      </c>
      <c r="K373" s="233" t="s">
        <v>79</v>
      </c>
      <c r="L373" s="237"/>
      <c r="M373" s="238" t="s">
        <v>79</v>
      </c>
      <c r="N373" s="239" t="s">
        <v>51</v>
      </c>
      <c r="O373" s="67"/>
      <c r="P373" s="189">
        <f>O373*H373</f>
        <v>0</v>
      </c>
      <c r="Q373" s="189">
        <v>0.0037</v>
      </c>
      <c r="R373" s="189">
        <f>Q373*H373</f>
        <v>0.0296</v>
      </c>
      <c r="S373" s="189">
        <v>0</v>
      </c>
      <c r="T373" s="190">
        <f>S373*H373</f>
        <v>0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191" t="s">
        <v>207</v>
      </c>
      <c r="AT373" s="191" t="s">
        <v>277</v>
      </c>
      <c r="AU373" s="191" t="s">
        <v>90</v>
      </c>
      <c r="AY373" s="19" t="s">
        <v>154</v>
      </c>
      <c r="BE373" s="192">
        <f>IF(N373="základní",J373,0)</f>
        <v>0</v>
      </c>
      <c r="BF373" s="192">
        <f>IF(N373="snížená",J373,0)</f>
        <v>0</v>
      </c>
      <c r="BG373" s="192">
        <f>IF(N373="zákl. přenesená",J373,0)</f>
        <v>0</v>
      </c>
      <c r="BH373" s="192">
        <f>IF(N373="sníž. přenesená",J373,0)</f>
        <v>0</v>
      </c>
      <c r="BI373" s="192">
        <f>IF(N373="nulová",J373,0)</f>
        <v>0</v>
      </c>
      <c r="BJ373" s="19" t="s">
        <v>88</v>
      </c>
      <c r="BK373" s="192">
        <f>ROUND(I373*H373,2)</f>
        <v>0</v>
      </c>
      <c r="BL373" s="19" t="s">
        <v>161</v>
      </c>
      <c r="BM373" s="191" t="s">
        <v>681</v>
      </c>
    </row>
    <row r="374" spans="2:51" s="13" customFormat="1" ht="11.25">
      <c r="B374" s="198"/>
      <c r="C374" s="199"/>
      <c r="D374" s="200" t="s">
        <v>165</v>
      </c>
      <c r="E374" s="201" t="s">
        <v>79</v>
      </c>
      <c r="F374" s="202" t="s">
        <v>682</v>
      </c>
      <c r="G374" s="199"/>
      <c r="H374" s="203">
        <v>8</v>
      </c>
      <c r="I374" s="204"/>
      <c r="J374" s="199"/>
      <c r="K374" s="199"/>
      <c r="L374" s="205"/>
      <c r="M374" s="206"/>
      <c r="N374" s="207"/>
      <c r="O374" s="207"/>
      <c r="P374" s="207"/>
      <c r="Q374" s="207"/>
      <c r="R374" s="207"/>
      <c r="S374" s="207"/>
      <c r="T374" s="208"/>
      <c r="AT374" s="209" t="s">
        <v>165</v>
      </c>
      <c r="AU374" s="209" t="s">
        <v>90</v>
      </c>
      <c r="AV374" s="13" t="s">
        <v>90</v>
      </c>
      <c r="AW374" s="13" t="s">
        <v>41</v>
      </c>
      <c r="AX374" s="13" t="s">
        <v>88</v>
      </c>
      <c r="AY374" s="209" t="s">
        <v>154</v>
      </c>
    </row>
    <row r="375" spans="1:65" s="2" customFormat="1" ht="16.5" customHeight="1">
      <c r="A375" s="37"/>
      <c r="B375" s="38"/>
      <c r="C375" s="231" t="s">
        <v>683</v>
      </c>
      <c r="D375" s="231" t="s">
        <v>277</v>
      </c>
      <c r="E375" s="232" t="s">
        <v>684</v>
      </c>
      <c r="F375" s="233" t="s">
        <v>685</v>
      </c>
      <c r="G375" s="234" t="s">
        <v>294</v>
      </c>
      <c r="H375" s="235">
        <v>48.24</v>
      </c>
      <c r="I375" s="236"/>
      <c r="J375" s="235">
        <f>ROUND(I375*H375,2)</f>
        <v>0</v>
      </c>
      <c r="K375" s="233" t="s">
        <v>160</v>
      </c>
      <c r="L375" s="237"/>
      <c r="M375" s="238" t="s">
        <v>79</v>
      </c>
      <c r="N375" s="239" t="s">
        <v>51</v>
      </c>
      <c r="O375" s="67"/>
      <c r="P375" s="189">
        <f>O375*H375</f>
        <v>0</v>
      </c>
      <c r="Q375" s="189">
        <v>0.0049</v>
      </c>
      <c r="R375" s="189">
        <f>Q375*H375</f>
        <v>0.236376</v>
      </c>
      <c r="S375" s="189">
        <v>0</v>
      </c>
      <c r="T375" s="190">
        <f>S375*H375</f>
        <v>0</v>
      </c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R375" s="191" t="s">
        <v>207</v>
      </c>
      <c r="AT375" s="191" t="s">
        <v>277</v>
      </c>
      <c r="AU375" s="191" t="s">
        <v>90</v>
      </c>
      <c r="AY375" s="19" t="s">
        <v>154</v>
      </c>
      <c r="BE375" s="192">
        <f>IF(N375="základní",J375,0)</f>
        <v>0</v>
      </c>
      <c r="BF375" s="192">
        <f>IF(N375="snížená",J375,0)</f>
        <v>0</v>
      </c>
      <c r="BG375" s="192">
        <f>IF(N375="zákl. přenesená",J375,0)</f>
        <v>0</v>
      </c>
      <c r="BH375" s="192">
        <f>IF(N375="sníž. přenesená",J375,0)</f>
        <v>0</v>
      </c>
      <c r="BI375" s="192">
        <f>IF(N375="nulová",J375,0)</f>
        <v>0</v>
      </c>
      <c r="BJ375" s="19" t="s">
        <v>88</v>
      </c>
      <c r="BK375" s="192">
        <f>ROUND(I375*H375,2)</f>
        <v>0</v>
      </c>
      <c r="BL375" s="19" t="s">
        <v>161</v>
      </c>
      <c r="BM375" s="191" t="s">
        <v>686</v>
      </c>
    </row>
    <row r="376" spans="1:47" s="2" customFormat="1" ht="11.25">
      <c r="A376" s="37"/>
      <c r="B376" s="38"/>
      <c r="C376" s="39"/>
      <c r="D376" s="193" t="s">
        <v>163</v>
      </c>
      <c r="E376" s="39"/>
      <c r="F376" s="194" t="s">
        <v>687</v>
      </c>
      <c r="G376" s="39"/>
      <c r="H376" s="39"/>
      <c r="I376" s="195"/>
      <c r="J376" s="39"/>
      <c r="K376" s="39"/>
      <c r="L376" s="42"/>
      <c r="M376" s="196"/>
      <c r="N376" s="197"/>
      <c r="O376" s="67"/>
      <c r="P376" s="67"/>
      <c r="Q376" s="67"/>
      <c r="R376" s="67"/>
      <c r="S376" s="67"/>
      <c r="T376" s="68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T376" s="19" t="s">
        <v>163</v>
      </c>
      <c r="AU376" s="19" t="s">
        <v>90</v>
      </c>
    </row>
    <row r="377" spans="2:51" s="13" customFormat="1" ht="11.25">
      <c r="B377" s="198"/>
      <c r="C377" s="199"/>
      <c r="D377" s="200" t="s">
        <v>165</v>
      </c>
      <c r="E377" s="201" t="s">
        <v>79</v>
      </c>
      <c r="F377" s="202" t="s">
        <v>688</v>
      </c>
      <c r="G377" s="199"/>
      <c r="H377" s="203">
        <v>1.54</v>
      </c>
      <c r="I377" s="204"/>
      <c r="J377" s="199"/>
      <c r="K377" s="199"/>
      <c r="L377" s="205"/>
      <c r="M377" s="206"/>
      <c r="N377" s="207"/>
      <c r="O377" s="207"/>
      <c r="P377" s="207"/>
      <c r="Q377" s="207"/>
      <c r="R377" s="207"/>
      <c r="S377" s="207"/>
      <c r="T377" s="208"/>
      <c r="AT377" s="209" t="s">
        <v>165</v>
      </c>
      <c r="AU377" s="209" t="s">
        <v>90</v>
      </c>
      <c r="AV377" s="13" t="s">
        <v>90</v>
      </c>
      <c r="AW377" s="13" t="s">
        <v>41</v>
      </c>
      <c r="AX377" s="13" t="s">
        <v>81</v>
      </c>
      <c r="AY377" s="209" t="s">
        <v>154</v>
      </c>
    </row>
    <row r="378" spans="2:51" s="13" customFormat="1" ht="11.25">
      <c r="B378" s="198"/>
      <c r="C378" s="199"/>
      <c r="D378" s="200" t="s">
        <v>165</v>
      </c>
      <c r="E378" s="201" t="s">
        <v>79</v>
      </c>
      <c r="F378" s="202" t="s">
        <v>689</v>
      </c>
      <c r="G378" s="199"/>
      <c r="H378" s="203">
        <v>-0.2</v>
      </c>
      <c r="I378" s="204"/>
      <c r="J378" s="199"/>
      <c r="K378" s="199"/>
      <c r="L378" s="205"/>
      <c r="M378" s="206"/>
      <c r="N378" s="207"/>
      <c r="O378" s="207"/>
      <c r="P378" s="207"/>
      <c r="Q378" s="207"/>
      <c r="R378" s="207"/>
      <c r="S378" s="207"/>
      <c r="T378" s="208"/>
      <c r="AT378" s="209" t="s">
        <v>165</v>
      </c>
      <c r="AU378" s="209" t="s">
        <v>90</v>
      </c>
      <c r="AV378" s="13" t="s">
        <v>90</v>
      </c>
      <c r="AW378" s="13" t="s">
        <v>41</v>
      </c>
      <c r="AX378" s="13" t="s">
        <v>81</v>
      </c>
      <c r="AY378" s="209" t="s">
        <v>154</v>
      </c>
    </row>
    <row r="379" spans="2:51" s="15" customFormat="1" ht="11.25">
      <c r="B379" s="220"/>
      <c r="C379" s="221"/>
      <c r="D379" s="200" t="s">
        <v>165</v>
      </c>
      <c r="E379" s="222" t="s">
        <v>79</v>
      </c>
      <c r="F379" s="223" t="s">
        <v>206</v>
      </c>
      <c r="G379" s="221"/>
      <c r="H379" s="224">
        <v>1.34</v>
      </c>
      <c r="I379" s="225"/>
      <c r="J379" s="221"/>
      <c r="K379" s="221"/>
      <c r="L379" s="226"/>
      <c r="M379" s="227"/>
      <c r="N379" s="228"/>
      <c r="O379" s="228"/>
      <c r="P379" s="228"/>
      <c r="Q379" s="228"/>
      <c r="R379" s="228"/>
      <c r="S379" s="228"/>
      <c r="T379" s="229"/>
      <c r="AT379" s="230" t="s">
        <v>165</v>
      </c>
      <c r="AU379" s="230" t="s">
        <v>90</v>
      </c>
      <c r="AV379" s="15" t="s">
        <v>161</v>
      </c>
      <c r="AW379" s="15" t="s">
        <v>41</v>
      </c>
      <c r="AX379" s="15" t="s">
        <v>81</v>
      </c>
      <c r="AY379" s="230" t="s">
        <v>154</v>
      </c>
    </row>
    <row r="380" spans="2:51" s="13" customFormat="1" ht="11.25">
      <c r="B380" s="198"/>
      <c r="C380" s="199"/>
      <c r="D380" s="200" t="s">
        <v>165</v>
      </c>
      <c r="E380" s="201" t="s">
        <v>79</v>
      </c>
      <c r="F380" s="202" t="s">
        <v>690</v>
      </c>
      <c r="G380" s="199"/>
      <c r="H380" s="203">
        <v>48.24</v>
      </c>
      <c r="I380" s="204"/>
      <c r="J380" s="199"/>
      <c r="K380" s="199"/>
      <c r="L380" s="205"/>
      <c r="M380" s="206"/>
      <c r="N380" s="207"/>
      <c r="O380" s="207"/>
      <c r="P380" s="207"/>
      <c r="Q380" s="207"/>
      <c r="R380" s="207"/>
      <c r="S380" s="207"/>
      <c r="T380" s="208"/>
      <c r="AT380" s="209" t="s">
        <v>165</v>
      </c>
      <c r="AU380" s="209" t="s">
        <v>90</v>
      </c>
      <c r="AV380" s="13" t="s">
        <v>90</v>
      </c>
      <c r="AW380" s="13" t="s">
        <v>41</v>
      </c>
      <c r="AX380" s="13" t="s">
        <v>88</v>
      </c>
      <c r="AY380" s="209" t="s">
        <v>154</v>
      </c>
    </row>
    <row r="381" spans="1:65" s="2" customFormat="1" ht="16.5" customHeight="1">
      <c r="A381" s="37"/>
      <c r="B381" s="38"/>
      <c r="C381" s="231" t="s">
        <v>691</v>
      </c>
      <c r="D381" s="231" t="s">
        <v>277</v>
      </c>
      <c r="E381" s="232" t="s">
        <v>692</v>
      </c>
      <c r="F381" s="233" t="s">
        <v>693</v>
      </c>
      <c r="G381" s="234" t="s">
        <v>245</v>
      </c>
      <c r="H381" s="235">
        <v>398.82</v>
      </c>
      <c r="I381" s="236"/>
      <c r="J381" s="235">
        <f>ROUND(I381*H381,2)</f>
        <v>0</v>
      </c>
      <c r="K381" s="233" t="s">
        <v>79</v>
      </c>
      <c r="L381" s="237"/>
      <c r="M381" s="238" t="s">
        <v>79</v>
      </c>
      <c r="N381" s="239" t="s">
        <v>51</v>
      </c>
      <c r="O381" s="67"/>
      <c r="P381" s="189">
        <f>O381*H381</f>
        <v>0</v>
      </c>
      <c r="Q381" s="189">
        <v>0.001</v>
      </c>
      <c r="R381" s="189">
        <f>Q381*H381</f>
        <v>0.39882</v>
      </c>
      <c r="S381" s="189">
        <v>0</v>
      </c>
      <c r="T381" s="190">
        <f>S381*H381</f>
        <v>0</v>
      </c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R381" s="191" t="s">
        <v>356</v>
      </c>
      <c r="AT381" s="191" t="s">
        <v>277</v>
      </c>
      <c r="AU381" s="191" t="s">
        <v>90</v>
      </c>
      <c r="AY381" s="19" t="s">
        <v>154</v>
      </c>
      <c r="BE381" s="192">
        <f>IF(N381="základní",J381,0)</f>
        <v>0</v>
      </c>
      <c r="BF381" s="192">
        <f>IF(N381="snížená",J381,0)</f>
        <v>0</v>
      </c>
      <c r="BG381" s="192">
        <f>IF(N381="zákl. přenesená",J381,0)</f>
        <v>0</v>
      </c>
      <c r="BH381" s="192">
        <f>IF(N381="sníž. přenesená",J381,0)</f>
        <v>0</v>
      </c>
      <c r="BI381" s="192">
        <f>IF(N381="nulová",J381,0)</f>
        <v>0</v>
      </c>
      <c r="BJ381" s="19" t="s">
        <v>88</v>
      </c>
      <c r="BK381" s="192">
        <f>ROUND(I381*H381,2)</f>
        <v>0</v>
      </c>
      <c r="BL381" s="19" t="s">
        <v>257</v>
      </c>
      <c r="BM381" s="191" t="s">
        <v>694</v>
      </c>
    </row>
    <row r="382" spans="1:47" s="2" customFormat="1" ht="19.5">
      <c r="A382" s="37"/>
      <c r="B382" s="38"/>
      <c r="C382" s="39"/>
      <c r="D382" s="200" t="s">
        <v>326</v>
      </c>
      <c r="E382" s="39"/>
      <c r="F382" s="240" t="s">
        <v>695</v>
      </c>
      <c r="G382" s="39"/>
      <c r="H382" s="39"/>
      <c r="I382" s="195"/>
      <c r="J382" s="39"/>
      <c r="K382" s="39"/>
      <c r="L382" s="42"/>
      <c r="M382" s="196"/>
      <c r="N382" s="197"/>
      <c r="O382" s="67"/>
      <c r="P382" s="67"/>
      <c r="Q382" s="67"/>
      <c r="R382" s="67"/>
      <c r="S382" s="67"/>
      <c r="T382" s="68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T382" s="19" t="s">
        <v>326</v>
      </c>
      <c r="AU382" s="19" t="s">
        <v>90</v>
      </c>
    </row>
    <row r="383" spans="2:51" s="14" customFormat="1" ht="11.25">
      <c r="B383" s="210"/>
      <c r="C383" s="211"/>
      <c r="D383" s="200" t="s">
        <v>165</v>
      </c>
      <c r="E383" s="212" t="s">
        <v>79</v>
      </c>
      <c r="F383" s="213" t="s">
        <v>696</v>
      </c>
      <c r="G383" s="211"/>
      <c r="H383" s="212" t="s">
        <v>79</v>
      </c>
      <c r="I383" s="214"/>
      <c r="J383" s="211"/>
      <c r="K383" s="211"/>
      <c r="L383" s="215"/>
      <c r="M383" s="216"/>
      <c r="N383" s="217"/>
      <c r="O383" s="217"/>
      <c r="P383" s="217"/>
      <c r="Q383" s="217"/>
      <c r="R383" s="217"/>
      <c r="S383" s="217"/>
      <c r="T383" s="218"/>
      <c r="AT383" s="219" t="s">
        <v>165</v>
      </c>
      <c r="AU383" s="219" t="s">
        <v>90</v>
      </c>
      <c r="AV383" s="14" t="s">
        <v>88</v>
      </c>
      <c r="AW383" s="14" t="s">
        <v>41</v>
      </c>
      <c r="AX383" s="14" t="s">
        <v>81</v>
      </c>
      <c r="AY383" s="219" t="s">
        <v>154</v>
      </c>
    </row>
    <row r="384" spans="2:51" s="13" customFormat="1" ht="11.25">
      <c r="B384" s="198"/>
      <c r="C384" s="199"/>
      <c r="D384" s="200" t="s">
        <v>165</v>
      </c>
      <c r="E384" s="201" t="s">
        <v>79</v>
      </c>
      <c r="F384" s="202" t="s">
        <v>697</v>
      </c>
      <c r="G384" s="199"/>
      <c r="H384" s="203">
        <v>398.82</v>
      </c>
      <c r="I384" s="204"/>
      <c r="J384" s="199"/>
      <c r="K384" s="199"/>
      <c r="L384" s="205"/>
      <c r="M384" s="206"/>
      <c r="N384" s="207"/>
      <c r="O384" s="207"/>
      <c r="P384" s="207"/>
      <c r="Q384" s="207"/>
      <c r="R384" s="207"/>
      <c r="S384" s="207"/>
      <c r="T384" s="208"/>
      <c r="AT384" s="209" t="s">
        <v>165</v>
      </c>
      <c r="AU384" s="209" t="s">
        <v>90</v>
      </c>
      <c r="AV384" s="13" t="s">
        <v>90</v>
      </c>
      <c r="AW384" s="13" t="s">
        <v>41</v>
      </c>
      <c r="AX384" s="13" t="s">
        <v>88</v>
      </c>
      <c r="AY384" s="209" t="s">
        <v>154</v>
      </c>
    </row>
    <row r="385" spans="1:65" s="2" customFormat="1" ht="16.5" customHeight="1">
      <c r="A385" s="37"/>
      <c r="B385" s="38"/>
      <c r="C385" s="181" t="s">
        <v>698</v>
      </c>
      <c r="D385" s="181" t="s">
        <v>156</v>
      </c>
      <c r="E385" s="182" t="s">
        <v>699</v>
      </c>
      <c r="F385" s="183" t="s">
        <v>700</v>
      </c>
      <c r="G385" s="184" t="s">
        <v>216</v>
      </c>
      <c r="H385" s="185">
        <v>17.34</v>
      </c>
      <c r="I385" s="186"/>
      <c r="J385" s="185">
        <f>ROUND(I385*H385,2)</f>
        <v>0</v>
      </c>
      <c r="K385" s="183" t="s">
        <v>79</v>
      </c>
      <c r="L385" s="42"/>
      <c r="M385" s="187" t="s">
        <v>79</v>
      </c>
      <c r="N385" s="188" t="s">
        <v>51</v>
      </c>
      <c r="O385" s="67"/>
      <c r="P385" s="189">
        <f>O385*H385</f>
        <v>0</v>
      </c>
      <c r="Q385" s="189">
        <v>0</v>
      </c>
      <c r="R385" s="189">
        <f>Q385*H385</f>
        <v>0</v>
      </c>
      <c r="S385" s="189">
        <v>0</v>
      </c>
      <c r="T385" s="190">
        <f>S385*H385</f>
        <v>0</v>
      </c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R385" s="191" t="s">
        <v>161</v>
      </c>
      <c r="AT385" s="191" t="s">
        <v>156</v>
      </c>
      <c r="AU385" s="191" t="s">
        <v>90</v>
      </c>
      <c r="AY385" s="19" t="s">
        <v>154</v>
      </c>
      <c r="BE385" s="192">
        <f>IF(N385="základní",J385,0)</f>
        <v>0</v>
      </c>
      <c r="BF385" s="192">
        <f>IF(N385="snížená",J385,0)</f>
        <v>0</v>
      </c>
      <c r="BG385" s="192">
        <f>IF(N385="zákl. přenesená",J385,0)</f>
        <v>0</v>
      </c>
      <c r="BH385" s="192">
        <f>IF(N385="sníž. přenesená",J385,0)</f>
        <v>0</v>
      </c>
      <c r="BI385" s="192">
        <f>IF(N385="nulová",J385,0)</f>
        <v>0</v>
      </c>
      <c r="BJ385" s="19" t="s">
        <v>88</v>
      </c>
      <c r="BK385" s="192">
        <f>ROUND(I385*H385,2)</f>
        <v>0</v>
      </c>
      <c r="BL385" s="19" t="s">
        <v>161</v>
      </c>
      <c r="BM385" s="191" t="s">
        <v>701</v>
      </c>
    </row>
    <row r="386" spans="1:47" s="2" customFormat="1" ht="19.5">
      <c r="A386" s="37"/>
      <c r="B386" s="38"/>
      <c r="C386" s="39"/>
      <c r="D386" s="200" t="s">
        <v>326</v>
      </c>
      <c r="E386" s="39"/>
      <c r="F386" s="240" t="s">
        <v>702</v>
      </c>
      <c r="G386" s="39"/>
      <c r="H386" s="39"/>
      <c r="I386" s="195"/>
      <c r="J386" s="39"/>
      <c r="K386" s="39"/>
      <c r="L386" s="42"/>
      <c r="M386" s="196"/>
      <c r="N386" s="197"/>
      <c r="O386" s="67"/>
      <c r="P386" s="67"/>
      <c r="Q386" s="67"/>
      <c r="R386" s="67"/>
      <c r="S386" s="67"/>
      <c r="T386" s="68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T386" s="19" t="s">
        <v>326</v>
      </c>
      <c r="AU386" s="19" t="s">
        <v>90</v>
      </c>
    </row>
    <row r="387" spans="1:65" s="2" customFormat="1" ht="16.5" customHeight="1">
      <c r="A387" s="37"/>
      <c r="B387" s="38"/>
      <c r="C387" s="181" t="s">
        <v>703</v>
      </c>
      <c r="D387" s="181" t="s">
        <v>156</v>
      </c>
      <c r="E387" s="182" t="s">
        <v>704</v>
      </c>
      <c r="F387" s="183" t="s">
        <v>705</v>
      </c>
      <c r="G387" s="184" t="s">
        <v>216</v>
      </c>
      <c r="H387" s="185">
        <v>17.34</v>
      </c>
      <c r="I387" s="186"/>
      <c r="J387" s="185">
        <f>ROUND(I387*H387,2)</f>
        <v>0</v>
      </c>
      <c r="K387" s="183" t="s">
        <v>79</v>
      </c>
      <c r="L387" s="42"/>
      <c r="M387" s="187" t="s">
        <v>79</v>
      </c>
      <c r="N387" s="188" t="s">
        <v>51</v>
      </c>
      <c r="O387" s="67"/>
      <c r="P387" s="189">
        <f>O387*H387</f>
        <v>0</v>
      </c>
      <c r="Q387" s="189">
        <v>0</v>
      </c>
      <c r="R387" s="189">
        <f>Q387*H387</f>
        <v>0</v>
      </c>
      <c r="S387" s="189">
        <v>0</v>
      </c>
      <c r="T387" s="190">
        <f>S387*H387</f>
        <v>0</v>
      </c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R387" s="191" t="s">
        <v>161</v>
      </c>
      <c r="AT387" s="191" t="s">
        <v>156</v>
      </c>
      <c r="AU387" s="191" t="s">
        <v>90</v>
      </c>
      <c r="AY387" s="19" t="s">
        <v>154</v>
      </c>
      <c r="BE387" s="192">
        <f>IF(N387="základní",J387,0)</f>
        <v>0</v>
      </c>
      <c r="BF387" s="192">
        <f>IF(N387="snížená",J387,0)</f>
        <v>0</v>
      </c>
      <c r="BG387" s="192">
        <f>IF(N387="zákl. přenesená",J387,0)</f>
        <v>0</v>
      </c>
      <c r="BH387" s="192">
        <f>IF(N387="sníž. přenesená",J387,0)</f>
        <v>0</v>
      </c>
      <c r="BI387" s="192">
        <f>IF(N387="nulová",J387,0)</f>
        <v>0</v>
      </c>
      <c r="BJ387" s="19" t="s">
        <v>88</v>
      </c>
      <c r="BK387" s="192">
        <f>ROUND(I387*H387,2)</f>
        <v>0</v>
      </c>
      <c r="BL387" s="19" t="s">
        <v>161</v>
      </c>
      <c r="BM387" s="191" t="s">
        <v>706</v>
      </c>
    </row>
    <row r="388" spans="2:63" s="12" customFormat="1" ht="22.9" customHeight="1">
      <c r="B388" s="165"/>
      <c r="C388" s="166"/>
      <c r="D388" s="167" t="s">
        <v>80</v>
      </c>
      <c r="E388" s="179" t="s">
        <v>213</v>
      </c>
      <c r="F388" s="179" t="s">
        <v>707</v>
      </c>
      <c r="G388" s="166"/>
      <c r="H388" s="166"/>
      <c r="I388" s="169"/>
      <c r="J388" s="180">
        <f>BK388</f>
        <v>0</v>
      </c>
      <c r="K388" s="166"/>
      <c r="L388" s="171"/>
      <c r="M388" s="172"/>
      <c r="N388" s="173"/>
      <c r="O388" s="173"/>
      <c r="P388" s="174">
        <f>SUM(P389:P394)</f>
        <v>0</v>
      </c>
      <c r="Q388" s="173"/>
      <c r="R388" s="174">
        <f>SUM(R389:R394)</f>
        <v>0.048920000000000005</v>
      </c>
      <c r="S388" s="173"/>
      <c r="T388" s="175">
        <f>SUM(T389:T394)</f>
        <v>0</v>
      </c>
      <c r="AR388" s="176" t="s">
        <v>88</v>
      </c>
      <c r="AT388" s="177" t="s">
        <v>80</v>
      </c>
      <c r="AU388" s="177" t="s">
        <v>88</v>
      </c>
      <c r="AY388" s="176" t="s">
        <v>154</v>
      </c>
      <c r="BK388" s="178">
        <f>SUM(BK389:BK394)</f>
        <v>0</v>
      </c>
    </row>
    <row r="389" spans="1:65" s="2" customFormat="1" ht="16.5" customHeight="1">
      <c r="A389" s="37"/>
      <c r="B389" s="38"/>
      <c r="C389" s="181" t="s">
        <v>708</v>
      </c>
      <c r="D389" s="181" t="s">
        <v>156</v>
      </c>
      <c r="E389" s="182" t="s">
        <v>709</v>
      </c>
      <c r="F389" s="183" t="s">
        <v>710</v>
      </c>
      <c r="G389" s="184" t="s">
        <v>294</v>
      </c>
      <c r="H389" s="185">
        <v>2</v>
      </c>
      <c r="I389" s="186"/>
      <c r="J389" s="185">
        <f>ROUND(I389*H389,2)</f>
        <v>0</v>
      </c>
      <c r="K389" s="183" t="s">
        <v>79</v>
      </c>
      <c r="L389" s="42"/>
      <c r="M389" s="187" t="s">
        <v>79</v>
      </c>
      <c r="N389" s="188" t="s">
        <v>51</v>
      </c>
      <c r="O389" s="67"/>
      <c r="P389" s="189">
        <f>O389*H389</f>
        <v>0</v>
      </c>
      <c r="Q389" s="189">
        <v>0.00961</v>
      </c>
      <c r="R389" s="189">
        <f>Q389*H389</f>
        <v>0.01922</v>
      </c>
      <c r="S389" s="189">
        <v>0</v>
      </c>
      <c r="T389" s="190">
        <f>S389*H389</f>
        <v>0</v>
      </c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R389" s="191" t="s">
        <v>161</v>
      </c>
      <c r="AT389" s="191" t="s">
        <v>156</v>
      </c>
      <c r="AU389" s="191" t="s">
        <v>90</v>
      </c>
      <c r="AY389" s="19" t="s">
        <v>154</v>
      </c>
      <c r="BE389" s="192">
        <f>IF(N389="základní",J389,0)</f>
        <v>0</v>
      </c>
      <c r="BF389" s="192">
        <f>IF(N389="snížená",J389,0)</f>
        <v>0</v>
      </c>
      <c r="BG389" s="192">
        <f>IF(N389="zákl. přenesená",J389,0)</f>
        <v>0</v>
      </c>
      <c r="BH389" s="192">
        <f>IF(N389="sníž. přenesená",J389,0)</f>
        <v>0</v>
      </c>
      <c r="BI389" s="192">
        <f>IF(N389="nulová",J389,0)</f>
        <v>0</v>
      </c>
      <c r="BJ389" s="19" t="s">
        <v>88</v>
      </c>
      <c r="BK389" s="192">
        <f>ROUND(I389*H389,2)</f>
        <v>0</v>
      </c>
      <c r="BL389" s="19" t="s">
        <v>161</v>
      </c>
      <c r="BM389" s="191" t="s">
        <v>711</v>
      </c>
    </row>
    <row r="390" spans="1:65" s="2" customFormat="1" ht="16.5" customHeight="1">
      <c r="A390" s="37"/>
      <c r="B390" s="38"/>
      <c r="C390" s="181" t="s">
        <v>712</v>
      </c>
      <c r="D390" s="181" t="s">
        <v>156</v>
      </c>
      <c r="E390" s="182" t="s">
        <v>713</v>
      </c>
      <c r="F390" s="183" t="s">
        <v>714</v>
      </c>
      <c r="G390" s="184" t="s">
        <v>159</v>
      </c>
      <c r="H390" s="185">
        <v>3.7</v>
      </c>
      <c r="I390" s="186"/>
      <c r="J390" s="185">
        <f>ROUND(I390*H390,2)</f>
        <v>0</v>
      </c>
      <c r="K390" s="183" t="s">
        <v>79</v>
      </c>
      <c r="L390" s="42"/>
      <c r="M390" s="187" t="s">
        <v>79</v>
      </c>
      <c r="N390" s="188" t="s">
        <v>51</v>
      </c>
      <c r="O390" s="67"/>
      <c r="P390" s="189">
        <f>O390*H390</f>
        <v>0</v>
      </c>
      <c r="Q390" s="189">
        <v>0.008</v>
      </c>
      <c r="R390" s="189">
        <f>Q390*H390</f>
        <v>0.0296</v>
      </c>
      <c r="S390" s="189">
        <v>0</v>
      </c>
      <c r="T390" s="190">
        <f>S390*H390</f>
        <v>0</v>
      </c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R390" s="191" t="s">
        <v>161</v>
      </c>
      <c r="AT390" s="191" t="s">
        <v>156</v>
      </c>
      <c r="AU390" s="191" t="s">
        <v>90</v>
      </c>
      <c r="AY390" s="19" t="s">
        <v>154</v>
      </c>
      <c r="BE390" s="192">
        <f>IF(N390="základní",J390,0)</f>
        <v>0</v>
      </c>
      <c r="BF390" s="192">
        <f>IF(N390="snížená",J390,0)</f>
        <v>0</v>
      </c>
      <c r="BG390" s="192">
        <f>IF(N390="zákl. přenesená",J390,0)</f>
        <v>0</v>
      </c>
      <c r="BH390" s="192">
        <f>IF(N390="sníž. přenesená",J390,0)</f>
        <v>0</v>
      </c>
      <c r="BI390" s="192">
        <f>IF(N390="nulová",J390,0)</f>
        <v>0</v>
      </c>
      <c r="BJ390" s="19" t="s">
        <v>88</v>
      </c>
      <c r="BK390" s="192">
        <f>ROUND(I390*H390,2)</f>
        <v>0</v>
      </c>
      <c r="BL390" s="19" t="s">
        <v>161</v>
      </c>
      <c r="BM390" s="191" t="s">
        <v>715</v>
      </c>
    </row>
    <row r="391" spans="2:51" s="13" customFormat="1" ht="11.25">
      <c r="B391" s="198"/>
      <c r="C391" s="199"/>
      <c r="D391" s="200" t="s">
        <v>165</v>
      </c>
      <c r="E391" s="201" t="s">
        <v>79</v>
      </c>
      <c r="F391" s="202" t="s">
        <v>716</v>
      </c>
      <c r="G391" s="199"/>
      <c r="H391" s="203">
        <v>3.7</v>
      </c>
      <c r="I391" s="204"/>
      <c r="J391" s="199"/>
      <c r="K391" s="199"/>
      <c r="L391" s="205"/>
      <c r="M391" s="206"/>
      <c r="N391" s="207"/>
      <c r="O391" s="207"/>
      <c r="P391" s="207"/>
      <c r="Q391" s="207"/>
      <c r="R391" s="207"/>
      <c r="S391" s="207"/>
      <c r="T391" s="208"/>
      <c r="AT391" s="209" t="s">
        <v>165</v>
      </c>
      <c r="AU391" s="209" t="s">
        <v>90</v>
      </c>
      <c r="AV391" s="13" t="s">
        <v>90</v>
      </c>
      <c r="AW391" s="13" t="s">
        <v>41</v>
      </c>
      <c r="AX391" s="13" t="s">
        <v>88</v>
      </c>
      <c r="AY391" s="209" t="s">
        <v>154</v>
      </c>
    </row>
    <row r="392" spans="1:65" s="2" customFormat="1" ht="24.2" customHeight="1">
      <c r="A392" s="37"/>
      <c r="B392" s="38"/>
      <c r="C392" s="181" t="s">
        <v>717</v>
      </c>
      <c r="D392" s="181" t="s">
        <v>156</v>
      </c>
      <c r="E392" s="182" t="s">
        <v>718</v>
      </c>
      <c r="F392" s="183" t="s">
        <v>719</v>
      </c>
      <c r="G392" s="184" t="s">
        <v>294</v>
      </c>
      <c r="H392" s="185">
        <v>10</v>
      </c>
      <c r="I392" s="186"/>
      <c r="J392" s="185">
        <f>ROUND(I392*H392,2)</f>
        <v>0</v>
      </c>
      <c r="K392" s="183" t="s">
        <v>160</v>
      </c>
      <c r="L392" s="42"/>
      <c r="M392" s="187" t="s">
        <v>79</v>
      </c>
      <c r="N392" s="188" t="s">
        <v>51</v>
      </c>
      <c r="O392" s="67"/>
      <c r="P392" s="189">
        <f>O392*H392</f>
        <v>0</v>
      </c>
      <c r="Q392" s="189">
        <v>1E-05</v>
      </c>
      <c r="R392" s="189">
        <f>Q392*H392</f>
        <v>0.0001</v>
      </c>
      <c r="S392" s="189">
        <v>0</v>
      </c>
      <c r="T392" s="190">
        <f>S392*H392</f>
        <v>0</v>
      </c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R392" s="191" t="s">
        <v>161</v>
      </c>
      <c r="AT392" s="191" t="s">
        <v>156</v>
      </c>
      <c r="AU392" s="191" t="s">
        <v>90</v>
      </c>
      <c r="AY392" s="19" t="s">
        <v>154</v>
      </c>
      <c r="BE392" s="192">
        <f>IF(N392="základní",J392,0)</f>
        <v>0</v>
      </c>
      <c r="BF392" s="192">
        <f>IF(N392="snížená",J392,0)</f>
        <v>0</v>
      </c>
      <c r="BG392" s="192">
        <f>IF(N392="zákl. přenesená",J392,0)</f>
        <v>0</v>
      </c>
      <c r="BH392" s="192">
        <f>IF(N392="sníž. přenesená",J392,0)</f>
        <v>0</v>
      </c>
      <c r="BI392" s="192">
        <f>IF(N392="nulová",J392,0)</f>
        <v>0</v>
      </c>
      <c r="BJ392" s="19" t="s">
        <v>88</v>
      </c>
      <c r="BK392" s="192">
        <f>ROUND(I392*H392,2)</f>
        <v>0</v>
      </c>
      <c r="BL392" s="19" t="s">
        <v>161</v>
      </c>
      <c r="BM392" s="191" t="s">
        <v>720</v>
      </c>
    </row>
    <row r="393" spans="1:47" s="2" customFormat="1" ht="11.25">
      <c r="A393" s="37"/>
      <c r="B393" s="38"/>
      <c r="C393" s="39"/>
      <c r="D393" s="193" t="s">
        <v>163</v>
      </c>
      <c r="E393" s="39"/>
      <c r="F393" s="194" t="s">
        <v>721</v>
      </c>
      <c r="G393" s="39"/>
      <c r="H393" s="39"/>
      <c r="I393" s="195"/>
      <c r="J393" s="39"/>
      <c r="K393" s="39"/>
      <c r="L393" s="42"/>
      <c r="M393" s="196"/>
      <c r="N393" s="197"/>
      <c r="O393" s="67"/>
      <c r="P393" s="67"/>
      <c r="Q393" s="67"/>
      <c r="R393" s="67"/>
      <c r="S393" s="67"/>
      <c r="T393" s="68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T393" s="19" t="s">
        <v>163</v>
      </c>
      <c r="AU393" s="19" t="s">
        <v>90</v>
      </c>
    </row>
    <row r="394" spans="2:51" s="13" customFormat="1" ht="11.25">
      <c r="B394" s="198"/>
      <c r="C394" s="199"/>
      <c r="D394" s="200" t="s">
        <v>165</v>
      </c>
      <c r="E394" s="201" t="s">
        <v>79</v>
      </c>
      <c r="F394" s="202" t="s">
        <v>722</v>
      </c>
      <c r="G394" s="199"/>
      <c r="H394" s="203">
        <v>10</v>
      </c>
      <c r="I394" s="204"/>
      <c r="J394" s="199"/>
      <c r="K394" s="199"/>
      <c r="L394" s="205"/>
      <c r="M394" s="206"/>
      <c r="N394" s="207"/>
      <c r="O394" s="207"/>
      <c r="P394" s="207"/>
      <c r="Q394" s="207"/>
      <c r="R394" s="207"/>
      <c r="S394" s="207"/>
      <c r="T394" s="208"/>
      <c r="AT394" s="209" t="s">
        <v>165</v>
      </c>
      <c r="AU394" s="209" t="s">
        <v>90</v>
      </c>
      <c r="AV394" s="13" t="s">
        <v>90</v>
      </c>
      <c r="AW394" s="13" t="s">
        <v>41</v>
      </c>
      <c r="AX394" s="13" t="s">
        <v>88</v>
      </c>
      <c r="AY394" s="209" t="s">
        <v>154</v>
      </c>
    </row>
    <row r="395" spans="2:63" s="12" customFormat="1" ht="22.9" customHeight="1">
      <c r="B395" s="165"/>
      <c r="C395" s="166"/>
      <c r="D395" s="167" t="s">
        <v>80</v>
      </c>
      <c r="E395" s="179" t="s">
        <v>723</v>
      </c>
      <c r="F395" s="179" t="s">
        <v>724</v>
      </c>
      <c r="G395" s="166"/>
      <c r="H395" s="166"/>
      <c r="I395" s="169"/>
      <c r="J395" s="180">
        <f>BK395</f>
        <v>0</v>
      </c>
      <c r="K395" s="166"/>
      <c r="L395" s="171"/>
      <c r="M395" s="172"/>
      <c r="N395" s="173"/>
      <c r="O395" s="173"/>
      <c r="P395" s="174">
        <f>SUM(P396:P407)</f>
        <v>0</v>
      </c>
      <c r="Q395" s="173"/>
      <c r="R395" s="174">
        <f>SUM(R396:R407)</f>
        <v>0</v>
      </c>
      <c r="S395" s="173"/>
      <c r="T395" s="175">
        <f>SUM(T396:T407)</f>
        <v>0</v>
      </c>
      <c r="AR395" s="176" t="s">
        <v>88</v>
      </c>
      <c r="AT395" s="177" t="s">
        <v>80</v>
      </c>
      <c r="AU395" s="177" t="s">
        <v>88</v>
      </c>
      <c r="AY395" s="176" t="s">
        <v>154</v>
      </c>
      <c r="BK395" s="178">
        <f>SUM(BK396:BK407)</f>
        <v>0</v>
      </c>
    </row>
    <row r="396" spans="1:65" s="2" customFormat="1" ht="21.75" customHeight="1">
      <c r="A396" s="37"/>
      <c r="B396" s="38"/>
      <c r="C396" s="181" t="s">
        <v>725</v>
      </c>
      <c r="D396" s="181" t="s">
        <v>156</v>
      </c>
      <c r="E396" s="182" t="s">
        <v>726</v>
      </c>
      <c r="F396" s="183" t="s">
        <v>727</v>
      </c>
      <c r="G396" s="184" t="s">
        <v>280</v>
      </c>
      <c r="H396" s="185">
        <v>5.88</v>
      </c>
      <c r="I396" s="186"/>
      <c r="J396" s="185">
        <f>ROUND(I396*H396,2)</f>
        <v>0</v>
      </c>
      <c r="K396" s="183" t="s">
        <v>160</v>
      </c>
      <c r="L396" s="42"/>
      <c r="M396" s="187" t="s">
        <v>79</v>
      </c>
      <c r="N396" s="188" t="s">
        <v>51</v>
      </c>
      <c r="O396" s="67"/>
      <c r="P396" s="189">
        <f>O396*H396</f>
        <v>0</v>
      </c>
      <c r="Q396" s="189">
        <v>0</v>
      </c>
      <c r="R396" s="189">
        <f>Q396*H396</f>
        <v>0</v>
      </c>
      <c r="S396" s="189">
        <v>0</v>
      </c>
      <c r="T396" s="190">
        <f>S396*H396</f>
        <v>0</v>
      </c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R396" s="191" t="s">
        <v>161</v>
      </c>
      <c r="AT396" s="191" t="s">
        <v>156</v>
      </c>
      <c r="AU396" s="191" t="s">
        <v>90</v>
      </c>
      <c r="AY396" s="19" t="s">
        <v>154</v>
      </c>
      <c r="BE396" s="192">
        <f>IF(N396="základní",J396,0)</f>
        <v>0</v>
      </c>
      <c r="BF396" s="192">
        <f>IF(N396="snížená",J396,0)</f>
        <v>0</v>
      </c>
      <c r="BG396" s="192">
        <f>IF(N396="zákl. přenesená",J396,0)</f>
        <v>0</v>
      </c>
      <c r="BH396" s="192">
        <f>IF(N396="sníž. přenesená",J396,0)</f>
        <v>0</v>
      </c>
      <c r="BI396" s="192">
        <f>IF(N396="nulová",J396,0)</f>
        <v>0</v>
      </c>
      <c r="BJ396" s="19" t="s">
        <v>88</v>
      </c>
      <c r="BK396" s="192">
        <f>ROUND(I396*H396,2)</f>
        <v>0</v>
      </c>
      <c r="BL396" s="19" t="s">
        <v>161</v>
      </c>
      <c r="BM396" s="191" t="s">
        <v>728</v>
      </c>
    </row>
    <row r="397" spans="1:47" s="2" customFormat="1" ht="11.25">
      <c r="A397" s="37"/>
      <c r="B397" s="38"/>
      <c r="C397" s="39"/>
      <c r="D397" s="193" t="s">
        <v>163</v>
      </c>
      <c r="E397" s="39"/>
      <c r="F397" s="194" t="s">
        <v>729</v>
      </c>
      <c r="G397" s="39"/>
      <c r="H397" s="39"/>
      <c r="I397" s="195"/>
      <c r="J397" s="39"/>
      <c r="K397" s="39"/>
      <c r="L397" s="42"/>
      <c r="M397" s="196"/>
      <c r="N397" s="197"/>
      <c r="O397" s="67"/>
      <c r="P397" s="67"/>
      <c r="Q397" s="67"/>
      <c r="R397" s="67"/>
      <c r="S397" s="67"/>
      <c r="T397" s="68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T397" s="19" t="s">
        <v>163</v>
      </c>
      <c r="AU397" s="19" t="s">
        <v>90</v>
      </c>
    </row>
    <row r="398" spans="1:65" s="2" customFormat="1" ht="24.2" customHeight="1">
      <c r="A398" s="37"/>
      <c r="B398" s="38"/>
      <c r="C398" s="181" t="s">
        <v>730</v>
      </c>
      <c r="D398" s="181" t="s">
        <v>156</v>
      </c>
      <c r="E398" s="182" t="s">
        <v>731</v>
      </c>
      <c r="F398" s="183" t="s">
        <v>732</v>
      </c>
      <c r="G398" s="184" t="s">
        <v>280</v>
      </c>
      <c r="H398" s="185">
        <v>69.76</v>
      </c>
      <c r="I398" s="186"/>
      <c r="J398" s="185">
        <f>ROUND(I398*H398,2)</f>
        <v>0</v>
      </c>
      <c r="K398" s="183" t="s">
        <v>160</v>
      </c>
      <c r="L398" s="42"/>
      <c r="M398" s="187" t="s">
        <v>79</v>
      </c>
      <c r="N398" s="188" t="s">
        <v>51</v>
      </c>
      <c r="O398" s="67"/>
      <c r="P398" s="189">
        <f>O398*H398</f>
        <v>0</v>
      </c>
      <c r="Q398" s="189">
        <v>0</v>
      </c>
      <c r="R398" s="189">
        <f>Q398*H398</f>
        <v>0</v>
      </c>
      <c r="S398" s="189">
        <v>0</v>
      </c>
      <c r="T398" s="190">
        <f>S398*H398</f>
        <v>0</v>
      </c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R398" s="191" t="s">
        <v>161</v>
      </c>
      <c r="AT398" s="191" t="s">
        <v>156</v>
      </c>
      <c r="AU398" s="191" t="s">
        <v>90</v>
      </c>
      <c r="AY398" s="19" t="s">
        <v>154</v>
      </c>
      <c r="BE398" s="192">
        <f>IF(N398="základní",J398,0)</f>
        <v>0</v>
      </c>
      <c r="BF398" s="192">
        <f>IF(N398="snížená",J398,0)</f>
        <v>0</v>
      </c>
      <c r="BG398" s="192">
        <f>IF(N398="zákl. přenesená",J398,0)</f>
        <v>0</v>
      </c>
      <c r="BH398" s="192">
        <f>IF(N398="sníž. přenesená",J398,0)</f>
        <v>0</v>
      </c>
      <c r="BI398" s="192">
        <f>IF(N398="nulová",J398,0)</f>
        <v>0</v>
      </c>
      <c r="BJ398" s="19" t="s">
        <v>88</v>
      </c>
      <c r="BK398" s="192">
        <f>ROUND(I398*H398,2)</f>
        <v>0</v>
      </c>
      <c r="BL398" s="19" t="s">
        <v>161</v>
      </c>
      <c r="BM398" s="191" t="s">
        <v>733</v>
      </c>
    </row>
    <row r="399" spans="1:47" s="2" customFormat="1" ht="11.25">
      <c r="A399" s="37"/>
      <c r="B399" s="38"/>
      <c r="C399" s="39"/>
      <c r="D399" s="193" t="s">
        <v>163</v>
      </c>
      <c r="E399" s="39"/>
      <c r="F399" s="194" t="s">
        <v>734</v>
      </c>
      <c r="G399" s="39"/>
      <c r="H399" s="39"/>
      <c r="I399" s="195"/>
      <c r="J399" s="39"/>
      <c r="K399" s="39"/>
      <c r="L399" s="42"/>
      <c r="M399" s="196"/>
      <c r="N399" s="197"/>
      <c r="O399" s="67"/>
      <c r="P399" s="67"/>
      <c r="Q399" s="67"/>
      <c r="R399" s="67"/>
      <c r="S399" s="67"/>
      <c r="T399" s="68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T399" s="19" t="s">
        <v>163</v>
      </c>
      <c r="AU399" s="19" t="s">
        <v>90</v>
      </c>
    </row>
    <row r="400" spans="2:51" s="13" customFormat="1" ht="11.25">
      <c r="B400" s="198"/>
      <c r="C400" s="199"/>
      <c r="D400" s="200" t="s">
        <v>165</v>
      </c>
      <c r="E400" s="201" t="s">
        <v>79</v>
      </c>
      <c r="F400" s="202" t="s">
        <v>735</v>
      </c>
      <c r="G400" s="199"/>
      <c r="H400" s="203">
        <v>69.36</v>
      </c>
      <c r="I400" s="204"/>
      <c r="J400" s="199"/>
      <c r="K400" s="199"/>
      <c r="L400" s="205"/>
      <c r="M400" s="206"/>
      <c r="N400" s="207"/>
      <c r="O400" s="207"/>
      <c r="P400" s="207"/>
      <c r="Q400" s="207"/>
      <c r="R400" s="207"/>
      <c r="S400" s="207"/>
      <c r="T400" s="208"/>
      <c r="AT400" s="209" t="s">
        <v>165</v>
      </c>
      <c r="AU400" s="209" t="s">
        <v>90</v>
      </c>
      <c r="AV400" s="13" t="s">
        <v>90</v>
      </c>
      <c r="AW400" s="13" t="s">
        <v>41</v>
      </c>
      <c r="AX400" s="13" t="s">
        <v>81</v>
      </c>
      <c r="AY400" s="209" t="s">
        <v>154</v>
      </c>
    </row>
    <row r="401" spans="2:51" s="13" customFormat="1" ht="11.25">
      <c r="B401" s="198"/>
      <c r="C401" s="199"/>
      <c r="D401" s="200" t="s">
        <v>165</v>
      </c>
      <c r="E401" s="201" t="s">
        <v>79</v>
      </c>
      <c r="F401" s="202" t="s">
        <v>736</v>
      </c>
      <c r="G401" s="199"/>
      <c r="H401" s="203">
        <v>0.4</v>
      </c>
      <c r="I401" s="204"/>
      <c r="J401" s="199"/>
      <c r="K401" s="199"/>
      <c r="L401" s="205"/>
      <c r="M401" s="206"/>
      <c r="N401" s="207"/>
      <c r="O401" s="207"/>
      <c r="P401" s="207"/>
      <c r="Q401" s="207"/>
      <c r="R401" s="207"/>
      <c r="S401" s="207"/>
      <c r="T401" s="208"/>
      <c r="AT401" s="209" t="s">
        <v>165</v>
      </c>
      <c r="AU401" s="209" t="s">
        <v>90</v>
      </c>
      <c r="AV401" s="13" t="s">
        <v>90</v>
      </c>
      <c r="AW401" s="13" t="s">
        <v>41</v>
      </c>
      <c r="AX401" s="13" t="s">
        <v>81</v>
      </c>
      <c r="AY401" s="209" t="s">
        <v>154</v>
      </c>
    </row>
    <row r="402" spans="2:51" s="15" customFormat="1" ht="11.25">
      <c r="B402" s="220"/>
      <c r="C402" s="221"/>
      <c r="D402" s="200" t="s">
        <v>165</v>
      </c>
      <c r="E402" s="222" t="s">
        <v>79</v>
      </c>
      <c r="F402" s="223" t="s">
        <v>206</v>
      </c>
      <c r="G402" s="221"/>
      <c r="H402" s="224">
        <v>69.76</v>
      </c>
      <c r="I402" s="225"/>
      <c r="J402" s="221"/>
      <c r="K402" s="221"/>
      <c r="L402" s="226"/>
      <c r="M402" s="227"/>
      <c r="N402" s="228"/>
      <c r="O402" s="228"/>
      <c r="P402" s="228"/>
      <c r="Q402" s="228"/>
      <c r="R402" s="228"/>
      <c r="S402" s="228"/>
      <c r="T402" s="229"/>
      <c r="AT402" s="230" t="s">
        <v>165</v>
      </c>
      <c r="AU402" s="230" t="s">
        <v>90</v>
      </c>
      <c r="AV402" s="15" t="s">
        <v>161</v>
      </c>
      <c r="AW402" s="15" t="s">
        <v>41</v>
      </c>
      <c r="AX402" s="15" t="s">
        <v>88</v>
      </c>
      <c r="AY402" s="230" t="s">
        <v>154</v>
      </c>
    </row>
    <row r="403" spans="1:65" s="2" customFormat="1" ht="16.5" customHeight="1">
      <c r="A403" s="37"/>
      <c r="B403" s="38"/>
      <c r="C403" s="181" t="s">
        <v>737</v>
      </c>
      <c r="D403" s="181" t="s">
        <v>156</v>
      </c>
      <c r="E403" s="182" t="s">
        <v>738</v>
      </c>
      <c r="F403" s="183" t="s">
        <v>739</v>
      </c>
      <c r="G403" s="184" t="s">
        <v>280</v>
      </c>
      <c r="H403" s="185">
        <v>5.78</v>
      </c>
      <c r="I403" s="186"/>
      <c r="J403" s="185">
        <f>ROUND(I403*H403,2)</f>
        <v>0</v>
      </c>
      <c r="K403" s="183" t="s">
        <v>79</v>
      </c>
      <c r="L403" s="42"/>
      <c r="M403" s="187" t="s">
        <v>79</v>
      </c>
      <c r="N403" s="188" t="s">
        <v>51</v>
      </c>
      <c r="O403" s="67"/>
      <c r="P403" s="189">
        <f>O403*H403</f>
        <v>0</v>
      </c>
      <c r="Q403" s="189">
        <v>0</v>
      </c>
      <c r="R403" s="189">
        <f>Q403*H403</f>
        <v>0</v>
      </c>
      <c r="S403" s="189">
        <v>0</v>
      </c>
      <c r="T403" s="190">
        <f>S403*H403</f>
        <v>0</v>
      </c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R403" s="191" t="s">
        <v>161</v>
      </c>
      <c r="AT403" s="191" t="s">
        <v>156</v>
      </c>
      <c r="AU403" s="191" t="s">
        <v>90</v>
      </c>
      <c r="AY403" s="19" t="s">
        <v>154</v>
      </c>
      <c r="BE403" s="192">
        <f>IF(N403="základní",J403,0)</f>
        <v>0</v>
      </c>
      <c r="BF403" s="192">
        <f>IF(N403="snížená",J403,0)</f>
        <v>0</v>
      </c>
      <c r="BG403" s="192">
        <f>IF(N403="zákl. přenesená",J403,0)</f>
        <v>0</v>
      </c>
      <c r="BH403" s="192">
        <f>IF(N403="sníž. přenesená",J403,0)</f>
        <v>0</v>
      </c>
      <c r="BI403" s="192">
        <f>IF(N403="nulová",J403,0)</f>
        <v>0</v>
      </c>
      <c r="BJ403" s="19" t="s">
        <v>88</v>
      </c>
      <c r="BK403" s="192">
        <f>ROUND(I403*H403,2)</f>
        <v>0</v>
      </c>
      <c r="BL403" s="19" t="s">
        <v>161</v>
      </c>
      <c r="BM403" s="191" t="s">
        <v>740</v>
      </c>
    </row>
    <row r="404" spans="1:47" s="2" customFormat="1" ht="29.25">
      <c r="A404" s="37"/>
      <c r="B404" s="38"/>
      <c r="C404" s="39"/>
      <c r="D404" s="200" t="s">
        <v>326</v>
      </c>
      <c r="E404" s="39"/>
      <c r="F404" s="240" t="s">
        <v>741</v>
      </c>
      <c r="G404" s="39"/>
      <c r="H404" s="39"/>
      <c r="I404" s="195"/>
      <c r="J404" s="39"/>
      <c r="K404" s="39"/>
      <c r="L404" s="42"/>
      <c r="M404" s="196"/>
      <c r="N404" s="197"/>
      <c r="O404" s="67"/>
      <c r="P404" s="67"/>
      <c r="Q404" s="67"/>
      <c r="R404" s="67"/>
      <c r="S404" s="67"/>
      <c r="T404" s="68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T404" s="19" t="s">
        <v>326</v>
      </c>
      <c r="AU404" s="19" t="s">
        <v>90</v>
      </c>
    </row>
    <row r="405" spans="2:51" s="13" customFormat="1" ht="11.25">
      <c r="B405" s="198"/>
      <c r="C405" s="199"/>
      <c r="D405" s="200" t="s">
        <v>165</v>
      </c>
      <c r="E405" s="201" t="s">
        <v>79</v>
      </c>
      <c r="F405" s="202" t="s">
        <v>742</v>
      </c>
      <c r="G405" s="199"/>
      <c r="H405" s="203">
        <v>5.78</v>
      </c>
      <c r="I405" s="204"/>
      <c r="J405" s="199"/>
      <c r="K405" s="199"/>
      <c r="L405" s="205"/>
      <c r="M405" s="206"/>
      <c r="N405" s="207"/>
      <c r="O405" s="207"/>
      <c r="P405" s="207"/>
      <c r="Q405" s="207"/>
      <c r="R405" s="207"/>
      <c r="S405" s="207"/>
      <c r="T405" s="208"/>
      <c r="AT405" s="209" t="s">
        <v>165</v>
      </c>
      <c r="AU405" s="209" t="s">
        <v>90</v>
      </c>
      <c r="AV405" s="13" t="s">
        <v>90</v>
      </c>
      <c r="AW405" s="13" t="s">
        <v>41</v>
      </c>
      <c r="AX405" s="13" t="s">
        <v>88</v>
      </c>
      <c r="AY405" s="209" t="s">
        <v>154</v>
      </c>
    </row>
    <row r="406" spans="1:65" s="2" customFormat="1" ht="16.5" customHeight="1">
      <c r="A406" s="37"/>
      <c r="B406" s="38"/>
      <c r="C406" s="181" t="s">
        <v>743</v>
      </c>
      <c r="D406" s="181" t="s">
        <v>156</v>
      </c>
      <c r="E406" s="182" t="s">
        <v>744</v>
      </c>
      <c r="F406" s="183" t="s">
        <v>745</v>
      </c>
      <c r="G406" s="184" t="s">
        <v>280</v>
      </c>
      <c r="H406" s="185">
        <v>-0.1</v>
      </c>
      <c r="I406" s="186"/>
      <c r="J406" s="185">
        <f>ROUND(I406*H406,2)</f>
        <v>0</v>
      </c>
      <c r="K406" s="183" t="s">
        <v>79</v>
      </c>
      <c r="L406" s="42"/>
      <c r="M406" s="187" t="s">
        <v>79</v>
      </c>
      <c r="N406" s="188" t="s">
        <v>51</v>
      </c>
      <c r="O406" s="67"/>
      <c r="P406" s="189">
        <f>O406*H406</f>
        <v>0</v>
      </c>
      <c r="Q406" s="189">
        <v>0</v>
      </c>
      <c r="R406" s="189">
        <f>Q406*H406</f>
        <v>0</v>
      </c>
      <c r="S406" s="189">
        <v>0</v>
      </c>
      <c r="T406" s="190">
        <f>S406*H406</f>
        <v>0</v>
      </c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R406" s="191" t="s">
        <v>161</v>
      </c>
      <c r="AT406" s="191" t="s">
        <v>156</v>
      </c>
      <c r="AU406" s="191" t="s">
        <v>90</v>
      </c>
      <c r="AY406" s="19" t="s">
        <v>154</v>
      </c>
      <c r="BE406" s="192">
        <f>IF(N406="základní",J406,0)</f>
        <v>0</v>
      </c>
      <c r="BF406" s="192">
        <f>IF(N406="snížená",J406,0)</f>
        <v>0</v>
      </c>
      <c r="BG406" s="192">
        <f>IF(N406="zákl. přenesená",J406,0)</f>
        <v>0</v>
      </c>
      <c r="BH406" s="192">
        <f>IF(N406="sníž. přenesená",J406,0)</f>
        <v>0</v>
      </c>
      <c r="BI406" s="192">
        <f>IF(N406="nulová",J406,0)</f>
        <v>0</v>
      </c>
      <c r="BJ406" s="19" t="s">
        <v>88</v>
      </c>
      <c r="BK406" s="192">
        <f>ROUND(I406*H406,2)</f>
        <v>0</v>
      </c>
      <c r="BL406" s="19" t="s">
        <v>161</v>
      </c>
      <c r="BM406" s="191" t="s">
        <v>746</v>
      </c>
    </row>
    <row r="407" spans="2:51" s="13" customFormat="1" ht="11.25">
      <c r="B407" s="198"/>
      <c r="C407" s="199"/>
      <c r="D407" s="200" t="s">
        <v>165</v>
      </c>
      <c r="E407" s="201" t="s">
        <v>79</v>
      </c>
      <c r="F407" s="202" t="s">
        <v>747</v>
      </c>
      <c r="G407" s="199"/>
      <c r="H407" s="203">
        <v>-0.1</v>
      </c>
      <c r="I407" s="204"/>
      <c r="J407" s="199"/>
      <c r="K407" s="199"/>
      <c r="L407" s="205"/>
      <c r="M407" s="206"/>
      <c r="N407" s="207"/>
      <c r="O407" s="207"/>
      <c r="P407" s="207"/>
      <c r="Q407" s="207"/>
      <c r="R407" s="207"/>
      <c r="S407" s="207"/>
      <c r="T407" s="208"/>
      <c r="AT407" s="209" t="s">
        <v>165</v>
      </c>
      <c r="AU407" s="209" t="s">
        <v>90</v>
      </c>
      <c r="AV407" s="13" t="s">
        <v>90</v>
      </c>
      <c r="AW407" s="13" t="s">
        <v>41</v>
      </c>
      <c r="AX407" s="13" t="s">
        <v>88</v>
      </c>
      <c r="AY407" s="209" t="s">
        <v>154</v>
      </c>
    </row>
    <row r="408" spans="2:63" s="12" customFormat="1" ht="22.9" customHeight="1">
      <c r="B408" s="165"/>
      <c r="C408" s="166"/>
      <c r="D408" s="167" t="s">
        <v>80</v>
      </c>
      <c r="E408" s="179" t="s">
        <v>748</v>
      </c>
      <c r="F408" s="179" t="s">
        <v>749</v>
      </c>
      <c r="G408" s="166"/>
      <c r="H408" s="166"/>
      <c r="I408" s="169"/>
      <c r="J408" s="180">
        <f>BK408</f>
        <v>0</v>
      </c>
      <c r="K408" s="166"/>
      <c r="L408" s="171"/>
      <c r="M408" s="172"/>
      <c r="N408" s="173"/>
      <c r="O408" s="173"/>
      <c r="P408" s="174">
        <f>SUM(P409:P410)</f>
        <v>0</v>
      </c>
      <c r="Q408" s="173"/>
      <c r="R408" s="174">
        <f>SUM(R409:R410)</f>
        <v>0</v>
      </c>
      <c r="S408" s="173"/>
      <c r="T408" s="175">
        <f>SUM(T409:T410)</f>
        <v>0</v>
      </c>
      <c r="AR408" s="176" t="s">
        <v>88</v>
      </c>
      <c r="AT408" s="177" t="s">
        <v>80</v>
      </c>
      <c r="AU408" s="177" t="s">
        <v>88</v>
      </c>
      <c r="AY408" s="176" t="s">
        <v>154</v>
      </c>
      <c r="BK408" s="178">
        <f>SUM(BK409:BK410)</f>
        <v>0</v>
      </c>
    </row>
    <row r="409" spans="1:65" s="2" customFormat="1" ht="24.2" customHeight="1">
      <c r="A409" s="37"/>
      <c r="B409" s="38"/>
      <c r="C409" s="181" t="s">
        <v>750</v>
      </c>
      <c r="D409" s="181" t="s">
        <v>156</v>
      </c>
      <c r="E409" s="182" t="s">
        <v>751</v>
      </c>
      <c r="F409" s="183" t="s">
        <v>752</v>
      </c>
      <c r="G409" s="184" t="s">
        <v>280</v>
      </c>
      <c r="H409" s="185">
        <v>137.08</v>
      </c>
      <c r="I409" s="186"/>
      <c r="J409" s="185">
        <f>ROUND(I409*H409,2)</f>
        <v>0</v>
      </c>
      <c r="K409" s="183" t="s">
        <v>160</v>
      </c>
      <c r="L409" s="42"/>
      <c r="M409" s="187" t="s">
        <v>79</v>
      </c>
      <c r="N409" s="188" t="s">
        <v>51</v>
      </c>
      <c r="O409" s="67"/>
      <c r="P409" s="189">
        <f>O409*H409</f>
        <v>0</v>
      </c>
      <c r="Q409" s="189">
        <v>0</v>
      </c>
      <c r="R409" s="189">
        <f>Q409*H409</f>
        <v>0</v>
      </c>
      <c r="S409" s="189">
        <v>0</v>
      </c>
      <c r="T409" s="190">
        <f>S409*H409</f>
        <v>0</v>
      </c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R409" s="191" t="s">
        <v>161</v>
      </c>
      <c r="AT409" s="191" t="s">
        <v>156</v>
      </c>
      <c r="AU409" s="191" t="s">
        <v>90</v>
      </c>
      <c r="AY409" s="19" t="s">
        <v>154</v>
      </c>
      <c r="BE409" s="192">
        <f>IF(N409="základní",J409,0)</f>
        <v>0</v>
      </c>
      <c r="BF409" s="192">
        <f>IF(N409="snížená",J409,0)</f>
        <v>0</v>
      </c>
      <c r="BG409" s="192">
        <f>IF(N409="zákl. přenesená",J409,0)</f>
        <v>0</v>
      </c>
      <c r="BH409" s="192">
        <f>IF(N409="sníž. přenesená",J409,0)</f>
        <v>0</v>
      </c>
      <c r="BI409" s="192">
        <f>IF(N409="nulová",J409,0)</f>
        <v>0</v>
      </c>
      <c r="BJ409" s="19" t="s">
        <v>88</v>
      </c>
      <c r="BK409" s="192">
        <f>ROUND(I409*H409,2)</f>
        <v>0</v>
      </c>
      <c r="BL409" s="19" t="s">
        <v>161</v>
      </c>
      <c r="BM409" s="191" t="s">
        <v>753</v>
      </c>
    </row>
    <row r="410" spans="1:47" s="2" customFormat="1" ht="11.25">
      <c r="A410" s="37"/>
      <c r="B410" s="38"/>
      <c r="C410" s="39"/>
      <c r="D410" s="193" t="s">
        <v>163</v>
      </c>
      <c r="E410" s="39"/>
      <c r="F410" s="194" t="s">
        <v>754</v>
      </c>
      <c r="G410" s="39"/>
      <c r="H410" s="39"/>
      <c r="I410" s="195"/>
      <c r="J410" s="39"/>
      <c r="K410" s="39"/>
      <c r="L410" s="42"/>
      <c r="M410" s="241"/>
      <c r="N410" s="242"/>
      <c r="O410" s="243"/>
      <c r="P410" s="243"/>
      <c r="Q410" s="243"/>
      <c r="R410" s="243"/>
      <c r="S410" s="243"/>
      <c r="T410" s="244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T410" s="19" t="s">
        <v>163</v>
      </c>
      <c r="AU410" s="19" t="s">
        <v>90</v>
      </c>
    </row>
    <row r="411" spans="1:31" s="2" customFormat="1" ht="6.95" customHeight="1">
      <c r="A411" s="37"/>
      <c r="B411" s="50"/>
      <c r="C411" s="51"/>
      <c r="D411" s="51"/>
      <c r="E411" s="51"/>
      <c r="F411" s="51"/>
      <c r="G411" s="51"/>
      <c r="H411" s="51"/>
      <c r="I411" s="51"/>
      <c r="J411" s="51"/>
      <c r="K411" s="51"/>
      <c r="L411" s="42"/>
      <c r="M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</row>
  </sheetData>
  <sheetProtection algorithmName="SHA-512" hashValue="0PCpnTHXOSDw7wH357CWALHM+ZxPdTqYx8kIjJIaw/enSkqXeAbMl0GsNuNOHvqV2gFO1QWeOM4R/OYqvbY0EA==" saltValue="PCkTLoZVx3BXed7sTts4SLKCzx6MOeX5hT+/n+QLhkGjES3o73Dl2aO2uFjqRQKwPnHZTctEIRVL4CUGmzditg==" spinCount="100000" sheet="1" objects="1" scenarios="1" formatColumns="0" formatRows="0" autoFilter="0"/>
  <autoFilter ref="C94:K410"/>
  <mergeCells count="12">
    <mergeCell ref="E87:H87"/>
    <mergeCell ref="L2:V2"/>
    <mergeCell ref="E50:H50"/>
    <mergeCell ref="E52:H52"/>
    <mergeCell ref="E54:H54"/>
    <mergeCell ref="E83:H83"/>
    <mergeCell ref="E85:H85"/>
    <mergeCell ref="E7:H7"/>
    <mergeCell ref="E9:H9"/>
    <mergeCell ref="E11:H11"/>
    <mergeCell ref="E20:H20"/>
    <mergeCell ref="E29:H29"/>
  </mergeCells>
  <hyperlinks>
    <hyperlink ref="F99" r:id="rId1" display="https://podminky.urs.cz/item/CS_URS_2021_02/115001103"/>
    <hyperlink ref="F102" r:id="rId2" display="https://podminky.urs.cz/item/CS_URS_2021_02/115101201"/>
    <hyperlink ref="F105" r:id="rId3" display="https://podminky.urs.cz/item/CS_URS_2021_02/115101301"/>
    <hyperlink ref="F108" r:id="rId4" display="https://podminky.urs.cz/item/CS_URS_2021_02/119001401"/>
    <hyperlink ref="F110" r:id="rId5" display="https://podminky.urs.cz/item/CS_URS_2021_02/119001421"/>
    <hyperlink ref="F113" r:id="rId6" display="https://podminky.urs.cz/item/CS_URS_2021_02/120001101"/>
    <hyperlink ref="F116" r:id="rId7" display="https://podminky.urs.cz/item/CS_URS_2021_02/132254201"/>
    <hyperlink ref="F123" r:id="rId8" display="https://podminky.urs.cz/item/CS_URS_2021_02/144261112"/>
    <hyperlink ref="F126" r:id="rId9" display="https://podminky.urs.cz/item/CS_URS_2021_02/151101102"/>
    <hyperlink ref="F129" r:id="rId10" display="https://podminky.urs.cz/item/CS_URS_2021_02/151101112"/>
    <hyperlink ref="F131" r:id="rId11" display="https://podminky.urs.cz/item/CS_URS_2021_02/154065421"/>
    <hyperlink ref="F134" r:id="rId12" display="https://podminky.urs.cz/item/CS_URS_2021_02/154065423"/>
    <hyperlink ref="F137" r:id="rId13" display="https://podminky.urs.cz/item/CS_URS_2021_02/154065521"/>
    <hyperlink ref="F139" r:id="rId14" display="https://podminky.urs.cz/item/CS_URS_2021_02/154067141"/>
    <hyperlink ref="F146" r:id="rId15" display="https://podminky.urs.cz/item/CS_URS_2021_02/154067241"/>
    <hyperlink ref="F150" r:id="rId16" display="https://podminky.urs.cz/item/CS_URS_2021_02/154067242"/>
    <hyperlink ref="F152" r:id="rId17" display="https://podminky.urs.cz/item/CS_URS_2021_02/154067341"/>
    <hyperlink ref="F159" r:id="rId18" display="https://podminky.urs.cz/item/CS_URS_2021_02/154067342"/>
    <hyperlink ref="F161" r:id="rId19" display="https://podminky.urs.cz/item/CS_URS_2021_02/13010722"/>
    <hyperlink ref="F168" r:id="rId20" display="https://podminky.urs.cz/item/CS_URS_2021_02/154903111"/>
    <hyperlink ref="F171" r:id="rId21" display="https://podminky.urs.cz/item/CS_URS_2021_02/162751117"/>
    <hyperlink ref="F174" r:id="rId22" display="https://podminky.urs.cz/item/CS_URS_2021_02/162751119"/>
    <hyperlink ref="F177" r:id="rId23" display="https://podminky.urs.cz/item/CS_URS_2021_02/162751137"/>
    <hyperlink ref="F180" r:id="rId24" display="https://podminky.urs.cz/item/CS_URS_2021_02/162751139"/>
    <hyperlink ref="F186" r:id="rId25" display="https://podminky.urs.cz/item/CS_URS_2021_02/174101101"/>
    <hyperlink ref="F191" r:id="rId26" display="https://podminky.urs.cz/item/CS_URS_2021_02/58331200"/>
    <hyperlink ref="F194" r:id="rId27" display="https://podminky.urs.cz/item/CS_URS_2021_02/175151101"/>
    <hyperlink ref="F199" r:id="rId28" display="https://podminky.urs.cz/item/CS_URS_2021_02/58337302"/>
    <hyperlink ref="F203" r:id="rId29" display="https://podminky.urs.cz/item/CS_URS_2021_02/213141111"/>
    <hyperlink ref="F209" r:id="rId30" display="https://podminky.urs.cz/item/CS_URS_2021_02/69311090"/>
    <hyperlink ref="F212" r:id="rId31" display="https://podminky.urs.cz/item/CS_URS_2021_02/215901101"/>
    <hyperlink ref="F215" r:id="rId32" display="https://podminky.urs.cz/item/CS_URS_2021_02/216906111"/>
    <hyperlink ref="F218" r:id="rId33" display="https://podminky.urs.cz/item/CS_URS_2021_02/273313911"/>
    <hyperlink ref="F221" r:id="rId34" display="https://podminky.urs.cz/item/CS_URS_2021_02/273361821"/>
    <hyperlink ref="F225" r:id="rId35" display="https://podminky.urs.cz/item/CS_URS_2021_02/273362021"/>
    <hyperlink ref="F229" r:id="rId36" display="https://podminky.urs.cz/item/CS_URS_2021_02/711113115"/>
    <hyperlink ref="F232" r:id="rId37" display="https://podminky.urs.cz/item/CS_URS_2021_02/359901211"/>
    <hyperlink ref="F234" r:id="rId38" display="https://podminky.urs.cz/item/CS_URS_2021_02/379345121"/>
    <hyperlink ref="F237" r:id="rId39" display="https://podminky.urs.cz/item/CS_URS_2021_02/890351851"/>
    <hyperlink ref="F245" r:id="rId40" display="https://podminky.urs.cz/item/CS_URS_2021_02/451541111"/>
    <hyperlink ref="F248" r:id="rId41" display="https://podminky.urs.cz/item/CS_URS_2021_02/451573111"/>
    <hyperlink ref="F252" r:id="rId42" display="https://podminky.urs.cz/item/CS_URS_2021_02/452112111"/>
    <hyperlink ref="F255" r:id="rId43" display="https://podminky.urs.cz/item/CS_URS_2021_02/59224185"/>
    <hyperlink ref="F257" r:id="rId44" display="https://podminky.urs.cz/item/CS_URS_2021_02/452311141"/>
    <hyperlink ref="F261" r:id="rId45" display="https://podminky.urs.cz/item/CS_URS_2021_02/810471811"/>
    <hyperlink ref="F264" r:id="rId46" display="https://podminky.urs.cz/item/CS_URS_2021_02/871445811"/>
    <hyperlink ref="F266" r:id="rId47" display="https://podminky.urs.cz/item/CS_URS_2021_02/812442121"/>
    <hyperlink ref="F269" r:id="rId48" display="https://podminky.urs.cz/item/CS_URS_2021_02/59223027"/>
    <hyperlink ref="F271" r:id="rId49" display="https://podminky.urs.cz/item/CS_URS_2021_02/831422121"/>
    <hyperlink ref="F274" r:id="rId50" display="https://podminky.urs.cz/item/CS_URS_2021_02/59710709"/>
    <hyperlink ref="F278" r:id="rId51" display="https://podminky.urs.cz/item/CS_URS_2021_02/837422221"/>
    <hyperlink ref="F280" r:id="rId52" display="https://podminky.urs.cz/item/CS_URS_2021_02/59710857"/>
    <hyperlink ref="F282" r:id="rId53" display="https://podminky.urs.cz/item/CS_URS_2021_02/831263195"/>
    <hyperlink ref="F284" r:id="rId54" display="https://podminky.urs.cz/item/CS_URS_2021_02/831352121"/>
    <hyperlink ref="F286" r:id="rId55" display="https://podminky.urs.cz/item/CS_URS_2021_02/59710633"/>
    <hyperlink ref="F289" r:id="rId56" display="https://podminky.urs.cz/item/CS_URS_2021_02/831352193"/>
    <hyperlink ref="F291" r:id="rId57" display="https://podminky.urs.cz/item/CS_URS_2021_02/837352221"/>
    <hyperlink ref="F293" r:id="rId58" display="https://podminky.urs.cz/item/CS_URS_2021_02/59710986"/>
    <hyperlink ref="F297" r:id="rId59" display="https://podminky.urs.cz/item/CS_URS_2021_02/894302171"/>
    <hyperlink ref="F304" r:id="rId60" display="https://podminky.urs.cz/item/CS_URS_2021_02/894302271"/>
    <hyperlink ref="F309" r:id="rId61" display="https://podminky.urs.cz/item/CS_URS_2021_02/894411311"/>
    <hyperlink ref="F312" r:id="rId62" display="https://podminky.urs.cz/item/CS_URS_2021_02/592243480R"/>
    <hyperlink ref="F314" r:id="rId63" display="https://podminky.urs.cz/item/CS_URS_2021_02/894414211"/>
    <hyperlink ref="F317" r:id="rId64" display="https://podminky.urs.cz/item/CS_URS_2021_02/894502201"/>
    <hyperlink ref="F326" r:id="rId65" display="https://podminky.urs.cz/item/CS_URS_2021_02/894503111"/>
    <hyperlink ref="F333" r:id="rId66" display="https://podminky.urs.cz/item/CS_URS_2021_02/894608112"/>
    <hyperlink ref="F337" r:id="rId67" display="https://podminky.urs.cz/item/CS_URS_2021_02/894608211"/>
    <hyperlink ref="F342" r:id="rId68" display="https://podminky.urs.cz/item/CS_URS_2021_02/899102211"/>
    <hyperlink ref="F344" r:id="rId69" display="https://podminky.urs.cz/item/CS_URS_2021_02/899104112"/>
    <hyperlink ref="F347" r:id="rId70" display="https://podminky.urs.cz/item/CS_URS_2021_02/899501221"/>
    <hyperlink ref="F349" r:id="rId71" display="https://podminky.urs.cz/item/CS_URS_2021_02/899503111"/>
    <hyperlink ref="F353" r:id="rId72" display="https://podminky.urs.cz/item/CS_URS_2021_02/899623151"/>
    <hyperlink ref="F364" r:id="rId73" display="https://podminky.urs.cz/item/CS_URS_2021_02/63232130"/>
    <hyperlink ref="F376" r:id="rId74" display="https://podminky.urs.cz/item/CS_URS_2021_02/63231058"/>
    <hyperlink ref="F393" r:id="rId75" display="https://podminky.urs.cz/item/CS_URS_2021_02/953961112"/>
    <hyperlink ref="F397" r:id="rId76" display="https://podminky.urs.cz/item/CS_URS_2021_02/997013501"/>
    <hyperlink ref="F399" r:id="rId77" display="https://podminky.urs.cz/item/CS_URS_2021_02/997013509"/>
    <hyperlink ref="F410" r:id="rId78" display="https://podminky.urs.cz/item/CS_URS_2021_02/998274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AT2" s="19" t="s">
        <v>98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90</v>
      </c>
    </row>
    <row r="4" spans="2:46" s="1" customFormat="1" ht="24.95" customHeight="1">
      <c r="B4" s="22"/>
      <c r="D4" s="113" t="s">
        <v>119</v>
      </c>
      <c r="L4" s="22"/>
      <c r="M4" s="11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5" t="s">
        <v>15</v>
      </c>
      <c r="L6" s="22"/>
    </row>
    <row r="7" spans="2:12" s="1" customFormat="1" ht="16.5" customHeight="1">
      <c r="B7" s="22"/>
      <c r="E7" s="388" t="str">
        <f>'Rekapitulace stavby'!K6</f>
        <v>DC007293_Decin_Tovarní_RKV_R1</v>
      </c>
      <c r="F7" s="389"/>
      <c r="G7" s="389"/>
      <c r="H7" s="389"/>
      <c r="L7" s="22"/>
    </row>
    <row r="8" spans="2:12" s="1" customFormat="1" ht="12" customHeight="1">
      <c r="B8" s="22"/>
      <c r="D8" s="115" t="s">
        <v>120</v>
      </c>
      <c r="L8" s="22"/>
    </row>
    <row r="9" spans="1:31" s="2" customFormat="1" ht="16.5" customHeight="1">
      <c r="A9" s="37"/>
      <c r="B9" s="42"/>
      <c r="C9" s="37"/>
      <c r="D9" s="37"/>
      <c r="E9" s="388" t="s">
        <v>121</v>
      </c>
      <c r="F9" s="390"/>
      <c r="G9" s="390"/>
      <c r="H9" s="390"/>
      <c r="I9" s="37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2"/>
      <c r="C10" s="37"/>
      <c r="D10" s="115" t="s">
        <v>122</v>
      </c>
      <c r="E10" s="37"/>
      <c r="F10" s="37"/>
      <c r="G10" s="37"/>
      <c r="H10" s="37"/>
      <c r="I10" s="37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2"/>
      <c r="C11" s="37"/>
      <c r="D11" s="37"/>
      <c r="E11" s="391" t="s">
        <v>755</v>
      </c>
      <c r="F11" s="390"/>
      <c r="G11" s="390"/>
      <c r="H11" s="390"/>
      <c r="I11" s="37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1.25">
      <c r="A12" s="37"/>
      <c r="B12" s="42"/>
      <c r="C12" s="37"/>
      <c r="D12" s="37"/>
      <c r="E12" s="37"/>
      <c r="F12" s="37"/>
      <c r="G12" s="37"/>
      <c r="H12" s="37"/>
      <c r="I12" s="37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2"/>
      <c r="C13" s="37"/>
      <c r="D13" s="115" t="s">
        <v>17</v>
      </c>
      <c r="E13" s="37"/>
      <c r="F13" s="106" t="s">
        <v>18</v>
      </c>
      <c r="G13" s="37"/>
      <c r="H13" s="37"/>
      <c r="I13" s="115" t="s">
        <v>19</v>
      </c>
      <c r="J13" s="106" t="s">
        <v>79</v>
      </c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5" t="s">
        <v>21</v>
      </c>
      <c r="E14" s="37"/>
      <c r="F14" s="106" t="s">
        <v>22</v>
      </c>
      <c r="G14" s="37"/>
      <c r="H14" s="37"/>
      <c r="I14" s="115" t="s">
        <v>23</v>
      </c>
      <c r="J14" s="117" t="str">
        <f>'Rekapitulace stavby'!AN8</f>
        <v>21. 10. 2021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9" customHeight="1">
      <c r="A15" s="37"/>
      <c r="B15" s="42"/>
      <c r="C15" s="37"/>
      <c r="D15" s="37"/>
      <c r="E15" s="37"/>
      <c r="F15" s="37"/>
      <c r="G15" s="37"/>
      <c r="H15" s="37"/>
      <c r="I15" s="37"/>
      <c r="J15" s="37"/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29</v>
      </c>
      <c r="E16" s="37"/>
      <c r="F16" s="37"/>
      <c r="G16" s="37"/>
      <c r="H16" s="37"/>
      <c r="I16" s="115" t="s">
        <v>30</v>
      </c>
      <c r="J16" s="106" t="s">
        <v>31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2"/>
      <c r="C17" s="37"/>
      <c r="D17" s="37"/>
      <c r="E17" s="106" t="s">
        <v>32</v>
      </c>
      <c r="F17" s="37"/>
      <c r="G17" s="37"/>
      <c r="H17" s="37"/>
      <c r="I17" s="115" t="s">
        <v>33</v>
      </c>
      <c r="J17" s="106" t="s">
        <v>34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2"/>
      <c r="C18" s="37"/>
      <c r="D18" s="37"/>
      <c r="E18" s="37"/>
      <c r="F18" s="37"/>
      <c r="G18" s="37"/>
      <c r="H18" s="37"/>
      <c r="I18" s="37"/>
      <c r="J18" s="37"/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2"/>
      <c r="C19" s="37"/>
      <c r="D19" s="115" t="s">
        <v>35</v>
      </c>
      <c r="E19" s="37"/>
      <c r="F19" s="37"/>
      <c r="G19" s="37"/>
      <c r="H19" s="37"/>
      <c r="I19" s="115" t="s">
        <v>30</v>
      </c>
      <c r="J19" s="32" t="str">
        <f>'Rekapitulace stavby'!AN13</f>
        <v>Vyplň údaj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2"/>
      <c r="C20" s="37"/>
      <c r="D20" s="37"/>
      <c r="E20" s="392" t="str">
        <f>'Rekapitulace stavby'!E14</f>
        <v>Vyplň údaj</v>
      </c>
      <c r="F20" s="393"/>
      <c r="G20" s="393"/>
      <c r="H20" s="393"/>
      <c r="I20" s="115" t="s">
        <v>33</v>
      </c>
      <c r="J20" s="32" t="str">
        <f>'Rekapitulace stavby'!AN14</f>
        <v>Vyplň údaj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2"/>
      <c r="C21" s="37"/>
      <c r="D21" s="37"/>
      <c r="E21" s="37"/>
      <c r="F21" s="37"/>
      <c r="G21" s="37"/>
      <c r="H21" s="37"/>
      <c r="I21" s="37"/>
      <c r="J21" s="37"/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2"/>
      <c r="C22" s="37"/>
      <c r="D22" s="115" t="s">
        <v>37</v>
      </c>
      <c r="E22" s="37"/>
      <c r="F22" s="37"/>
      <c r="G22" s="37"/>
      <c r="H22" s="37"/>
      <c r="I22" s="115" t="s">
        <v>30</v>
      </c>
      <c r="J22" s="106" t="s">
        <v>38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2"/>
      <c r="C23" s="37"/>
      <c r="D23" s="37"/>
      <c r="E23" s="106" t="s">
        <v>39</v>
      </c>
      <c r="F23" s="37"/>
      <c r="G23" s="37"/>
      <c r="H23" s="37"/>
      <c r="I23" s="115" t="s">
        <v>33</v>
      </c>
      <c r="J23" s="106" t="s">
        <v>40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2"/>
      <c r="C24" s="37"/>
      <c r="D24" s="37"/>
      <c r="E24" s="37"/>
      <c r="F24" s="37"/>
      <c r="G24" s="37"/>
      <c r="H24" s="37"/>
      <c r="I24" s="37"/>
      <c r="J24" s="37"/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2"/>
      <c r="C25" s="37"/>
      <c r="D25" s="115" t="s">
        <v>42</v>
      </c>
      <c r="E25" s="37"/>
      <c r="F25" s="37"/>
      <c r="G25" s="37"/>
      <c r="H25" s="37"/>
      <c r="I25" s="115" t="s">
        <v>30</v>
      </c>
      <c r="J25" s="106" t="s">
        <v>38</v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2"/>
      <c r="C26" s="37"/>
      <c r="D26" s="37"/>
      <c r="E26" s="106" t="s">
        <v>43</v>
      </c>
      <c r="F26" s="37"/>
      <c r="G26" s="37"/>
      <c r="H26" s="37"/>
      <c r="I26" s="115" t="s">
        <v>33</v>
      </c>
      <c r="J26" s="106" t="s">
        <v>40</v>
      </c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2"/>
      <c r="C27" s="37"/>
      <c r="D27" s="37"/>
      <c r="E27" s="37"/>
      <c r="F27" s="37"/>
      <c r="G27" s="37"/>
      <c r="H27" s="37"/>
      <c r="I27" s="37"/>
      <c r="J27" s="37"/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2"/>
      <c r="C28" s="37"/>
      <c r="D28" s="115" t="s">
        <v>44</v>
      </c>
      <c r="E28" s="37"/>
      <c r="F28" s="37"/>
      <c r="G28" s="37"/>
      <c r="H28" s="37"/>
      <c r="I28" s="37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47.25" customHeight="1">
      <c r="A29" s="118"/>
      <c r="B29" s="119"/>
      <c r="C29" s="118"/>
      <c r="D29" s="118"/>
      <c r="E29" s="394" t="s">
        <v>124</v>
      </c>
      <c r="F29" s="394"/>
      <c r="G29" s="394"/>
      <c r="H29" s="394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7"/>
      <c r="B30" s="42"/>
      <c r="C30" s="37"/>
      <c r="D30" s="37"/>
      <c r="E30" s="37"/>
      <c r="F30" s="37"/>
      <c r="G30" s="37"/>
      <c r="H30" s="37"/>
      <c r="I30" s="37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1"/>
      <c r="E31" s="121"/>
      <c r="F31" s="121"/>
      <c r="G31" s="121"/>
      <c r="H31" s="121"/>
      <c r="I31" s="121"/>
      <c r="J31" s="121"/>
      <c r="K31" s="121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35" customHeight="1">
      <c r="A32" s="37"/>
      <c r="B32" s="42"/>
      <c r="C32" s="37"/>
      <c r="D32" s="122" t="s">
        <v>46</v>
      </c>
      <c r="E32" s="37"/>
      <c r="F32" s="37"/>
      <c r="G32" s="37"/>
      <c r="H32" s="37"/>
      <c r="I32" s="37"/>
      <c r="J32" s="123">
        <f>ROUND(J93,2)</f>
        <v>0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1"/>
      <c r="E33" s="121"/>
      <c r="F33" s="121"/>
      <c r="G33" s="121"/>
      <c r="H33" s="121"/>
      <c r="I33" s="121"/>
      <c r="J33" s="121"/>
      <c r="K33" s="121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37"/>
      <c r="F34" s="124" t="s">
        <v>48</v>
      </c>
      <c r="G34" s="37"/>
      <c r="H34" s="37"/>
      <c r="I34" s="124" t="s">
        <v>47</v>
      </c>
      <c r="J34" s="124" t="s">
        <v>49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>
      <c r="A35" s="37"/>
      <c r="B35" s="42"/>
      <c r="C35" s="37"/>
      <c r="D35" s="125" t="s">
        <v>50</v>
      </c>
      <c r="E35" s="115" t="s">
        <v>51</v>
      </c>
      <c r="F35" s="126">
        <f>ROUND((SUM(BE93:BE292)),2)</f>
        <v>0</v>
      </c>
      <c r="G35" s="37"/>
      <c r="H35" s="37"/>
      <c r="I35" s="127">
        <v>0.21</v>
      </c>
      <c r="J35" s="126">
        <f>ROUND(((SUM(BE93:BE292))*I35),2)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115" t="s">
        <v>52</v>
      </c>
      <c r="F36" s="126">
        <f>ROUND((SUM(BF93:BF292)),2)</f>
        <v>0</v>
      </c>
      <c r="G36" s="37"/>
      <c r="H36" s="37"/>
      <c r="I36" s="127">
        <v>0.15</v>
      </c>
      <c r="J36" s="126">
        <f>ROUND(((SUM(BF93:BF292))*I36),2)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5" t="s">
        <v>53</v>
      </c>
      <c r="F37" s="126">
        <f>ROUND((SUM(BG93:BG292)),2)</f>
        <v>0</v>
      </c>
      <c r="G37" s="37"/>
      <c r="H37" s="37"/>
      <c r="I37" s="127">
        <v>0.21</v>
      </c>
      <c r="J37" s="126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 hidden="1">
      <c r="A38" s="37"/>
      <c r="B38" s="42"/>
      <c r="C38" s="37"/>
      <c r="D38" s="37"/>
      <c r="E38" s="115" t="s">
        <v>54</v>
      </c>
      <c r="F38" s="126">
        <f>ROUND((SUM(BH93:BH292)),2)</f>
        <v>0</v>
      </c>
      <c r="G38" s="37"/>
      <c r="H38" s="37"/>
      <c r="I38" s="127">
        <v>0.15</v>
      </c>
      <c r="J38" s="126">
        <f>0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55</v>
      </c>
      <c r="F39" s="126">
        <f>ROUND((SUM(BI93:BI292)),2)</f>
        <v>0</v>
      </c>
      <c r="G39" s="37"/>
      <c r="H39" s="37"/>
      <c r="I39" s="127">
        <v>0</v>
      </c>
      <c r="J39" s="126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2"/>
      <c r="C40" s="37"/>
      <c r="D40" s="37"/>
      <c r="E40" s="37"/>
      <c r="F40" s="37"/>
      <c r="G40" s="37"/>
      <c r="H40" s="37"/>
      <c r="I40" s="37"/>
      <c r="J40" s="37"/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35" customHeight="1">
      <c r="A41" s="37"/>
      <c r="B41" s="42"/>
      <c r="C41" s="128"/>
      <c r="D41" s="129" t="s">
        <v>56</v>
      </c>
      <c r="E41" s="130"/>
      <c r="F41" s="130"/>
      <c r="G41" s="131" t="s">
        <v>57</v>
      </c>
      <c r="H41" s="132" t="s">
        <v>58</v>
      </c>
      <c r="I41" s="130"/>
      <c r="J41" s="133">
        <f>SUM(J32:J39)</f>
        <v>0</v>
      </c>
      <c r="K41" s="134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5" customHeight="1">
      <c r="A42" s="37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5" t="s">
        <v>125</v>
      </c>
      <c r="D47" s="39"/>
      <c r="E47" s="39"/>
      <c r="F47" s="39"/>
      <c r="G47" s="39"/>
      <c r="H47" s="39"/>
      <c r="I47" s="39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15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95" t="str">
        <f>E7</f>
        <v>DC007293_Decin_Tovarní_RKV_R1</v>
      </c>
      <c r="F50" s="396"/>
      <c r="G50" s="396"/>
      <c r="H50" s="396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3"/>
      <c r="C51" s="31" t="s">
        <v>120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7"/>
      <c r="B52" s="38"/>
      <c r="C52" s="39"/>
      <c r="D52" s="39"/>
      <c r="E52" s="395" t="s">
        <v>121</v>
      </c>
      <c r="F52" s="397"/>
      <c r="G52" s="397"/>
      <c r="H52" s="397"/>
      <c r="I52" s="39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1" t="s">
        <v>122</v>
      </c>
      <c r="D53" s="39"/>
      <c r="E53" s="39"/>
      <c r="F53" s="39"/>
      <c r="G53" s="39"/>
      <c r="H53" s="39"/>
      <c r="I53" s="39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344" t="str">
        <f>E11</f>
        <v>01.2 - IO-01.1 ŽBTH DN/ID 1000 v šachtorýze</v>
      </c>
      <c r="F54" s="397"/>
      <c r="G54" s="397"/>
      <c r="H54" s="397"/>
      <c r="I54" s="39"/>
      <c r="J54" s="39"/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1" t="s">
        <v>21</v>
      </c>
      <c r="D56" s="39"/>
      <c r="E56" s="39"/>
      <c r="F56" s="29" t="str">
        <f>F14</f>
        <v>Děčín</v>
      </c>
      <c r="G56" s="39"/>
      <c r="H56" s="39"/>
      <c r="I56" s="31" t="s">
        <v>23</v>
      </c>
      <c r="J56" s="62" t="str">
        <f>IF(J14="","",J14)</f>
        <v>21. 10. 2021</v>
      </c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5.2" customHeight="1">
      <c r="A58" s="37"/>
      <c r="B58" s="38"/>
      <c r="C58" s="31" t="s">
        <v>29</v>
      </c>
      <c r="D58" s="39"/>
      <c r="E58" s="39"/>
      <c r="F58" s="29" t="str">
        <f>E17</f>
        <v>Severočeské vodovody a kanalizace a.s.</v>
      </c>
      <c r="G58" s="39"/>
      <c r="H58" s="39"/>
      <c r="I58" s="31" t="s">
        <v>37</v>
      </c>
      <c r="J58" s="35" t="str">
        <f>E23</f>
        <v>KO-KA s.r.o.</v>
      </c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25.7" customHeight="1">
      <c r="A59" s="37"/>
      <c r="B59" s="38"/>
      <c r="C59" s="31" t="s">
        <v>35</v>
      </c>
      <c r="D59" s="39"/>
      <c r="E59" s="39"/>
      <c r="F59" s="29" t="str">
        <f>IF(E20="","",E20)</f>
        <v>Vyplň údaj</v>
      </c>
      <c r="G59" s="39"/>
      <c r="H59" s="39"/>
      <c r="I59" s="31" t="s">
        <v>42</v>
      </c>
      <c r="J59" s="35" t="str">
        <f>E26</f>
        <v>Mgr. Lenka Foffová, KO-KA s.r.o.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5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39" t="s">
        <v>126</v>
      </c>
      <c r="D61" s="140"/>
      <c r="E61" s="140"/>
      <c r="F61" s="140"/>
      <c r="G61" s="140"/>
      <c r="H61" s="140"/>
      <c r="I61" s="140"/>
      <c r="J61" s="141" t="s">
        <v>127</v>
      </c>
      <c r="K61" s="140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5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9" customHeight="1">
      <c r="A63" s="37"/>
      <c r="B63" s="38"/>
      <c r="C63" s="142" t="s">
        <v>78</v>
      </c>
      <c r="D63" s="39"/>
      <c r="E63" s="39"/>
      <c r="F63" s="39"/>
      <c r="G63" s="39"/>
      <c r="H63" s="39"/>
      <c r="I63" s="39"/>
      <c r="J63" s="80">
        <f>J93</f>
        <v>0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19" t="s">
        <v>128</v>
      </c>
    </row>
    <row r="64" spans="2:12" s="9" customFormat="1" ht="24.95" customHeight="1">
      <c r="B64" s="143"/>
      <c r="C64" s="144"/>
      <c r="D64" s="145" t="s">
        <v>129</v>
      </c>
      <c r="E64" s="146"/>
      <c r="F64" s="146"/>
      <c r="G64" s="146"/>
      <c r="H64" s="146"/>
      <c r="I64" s="146"/>
      <c r="J64" s="147">
        <f>J94</f>
        <v>0</v>
      </c>
      <c r="K64" s="144"/>
      <c r="L64" s="148"/>
    </row>
    <row r="65" spans="2:12" s="10" customFormat="1" ht="19.9" customHeight="1">
      <c r="B65" s="149"/>
      <c r="C65" s="100"/>
      <c r="D65" s="150" t="s">
        <v>130</v>
      </c>
      <c r="E65" s="151"/>
      <c r="F65" s="151"/>
      <c r="G65" s="151"/>
      <c r="H65" s="151"/>
      <c r="I65" s="151"/>
      <c r="J65" s="152">
        <f>J95</f>
        <v>0</v>
      </c>
      <c r="K65" s="100"/>
      <c r="L65" s="153"/>
    </row>
    <row r="66" spans="2:12" s="10" customFormat="1" ht="19.9" customHeight="1">
      <c r="B66" s="149"/>
      <c r="C66" s="100"/>
      <c r="D66" s="150" t="s">
        <v>131</v>
      </c>
      <c r="E66" s="151"/>
      <c r="F66" s="151"/>
      <c r="G66" s="151"/>
      <c r="H66" s="151"/>
      <c r="I66" s="151"/>
      <c r="J66" s="152">
        <f>J197</f>
        <v>0</v>
      </c>
      <c r="K66" s="100"/>
      <c r="L66" s="153"/>
    </row>
    <row r="67" spans="2:12" s="10" customFormat="1" ht="19.9" customHeight="1">
      <c r="B67" s="149"/>
      <c r="C67" s="100"/>
      <c r="D67" s="150" t="s">
        <v>132</v>
      </c>
      <c r="E67" s="151"/>
      <c r="F67" s="151"/>
      <c r="G67" s="151"/>
      <c r="H67" s="151"/>
      <c r="I67" s="151"/>
      <c r="J67" s="152">
        <f>J201</f>
        <v>0</v>
      </c>
      <c r="K67" s="100"/>
      <c r="L67" s="153"/>
    </row>
    <row r="68" spans="2:12" s="10" customFormat="1" ht="19.9" customHeight="1">
      <c r="B68" s="149"/>
      <c r="C68" s="100"/>
      <c r="D68" s="150" t="s">
        <v>133</v>
      </c>
      <c r="E68" s="151"/>
      <c r="F68" s="151"/>
      <c r="G68" s="151"/>
      <c r="H68" s="151"/>
      <c r="I68" s="151"/>
      <c r="J68" s="152">
        <f>J206</f>
        <v>0</v>
      </c>
      <c r="K68" s="100"/>
      <c r="L68" s="153"/>
    </row>
    <row r="69" spans="2:12" s="10" customFormat="1" ht="19.9" customHeight="1">
      <c r="B69" s="149"/>
      <c r="C69" s="100"/>
      <c r="D69" s="150" t="s">
        <v>134</v>
      </c>
      <c r="E69" s="151"/>
      <c r="F69" s="151"/>
      <c r="G69" s="151"/>
      <c r="H69" s="151"/>
      <c r="I69" s="151"/>
      <c r="J69" s="152">
        <f>J227</f>
        <v>0</v>
      </c>
      <c r="K69" s="100"/>
      <c r="L69" s="153"/>
    </row>
    <row r="70" spans="2:12" s="10" customFormat="1" ht="19.9" customHeight="1">
      <c r="B70" s="149"/>
      <c r="C70" s="100"/>
      <c r="D70" s="150" t="s">
        <v>137</v>
      </c>
      <c r="E70" s="151"/>
      <c r="F70" s="151"/>
      <c r="G70" s="151"/>
      <c r="H70" s="151"/>
      <c r="I70" s="151"/>
      <c r="J70" s="152">
        <f>J282</f>
        <v>0</v>
      </c>
      <c r="K70" s="100"/>
      <c r="L70" s="153"/>
    </row>
    <row r="71" spans="2:12" s="10" customFormat="1" ht="19.9" customHeight="1">
      <c r="B71" s="149"/>
      <c r="C71" s="100"/>
      <c r="D71" s="150" t="s">
        <v>138</v>
      </c>
      <c r="E71" s="151"/>
      <c r="F71" s="151"/>
      <c r="G71" s="151"/>
      <c r="H71" s="151"/>
      <c r="I71" s="151"/>
      <c r="J71" s="152">
        <f>J290</f>
        <v>0</v>
      </c>
      <c r="K71" s="100"/>
      <c r="L71" s="153"/>
    </row>
    <row r="72" spans="1:31" s="2" customFormat="1" ht="21.75" customHeight="1">
      <c r="A72" s="37"/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116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6.95" customHeight="1">
      <c r="A73" s="37"/>
      <c r="B73" s="50"/>
      <c r="C73" s="51"/>
      <c r="D73" s="51"/>
      <c r="E73" s="51"/>
      <c r="F73" s="51"/>
      <c r="G73" s="51"/>
      <c r="H73" s="51"/>
      <c r="I73" s="51"/>
      <c r="J73" s="51"/>
      <c r="K73" s="51"/>
      <c r="L73" s="116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7" spans="1:31" s="2" customFormat="1" ht="6.95" customHeight="1">
      <c r="A77" s="37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11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24.95" customHeight="1">
      <c r="A78" s="37"/>
      <c r="B78" s="38"/>
      <c r="C78" s="25" t="s">
        <v>139</v>
      </c>
      <c r="D78" s="39"/>
      <c r="E78" s="39"/>
      <c r="F78" s="39"/>
      <c r="G78" s="39"/>
      <c r="H78" s="39"/>
      <c r="I78" s="39"/>
      <c r="J78" s="39"/>
      <c r="K78" s="39"/>
      <c r="L78" s="11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6.95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1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2" customHeight="1">
      <c r="A80" s="37"/>
      <c r="B80" s="38"/>
      <c r="C80" s="31" t="s">
        <v>15</v>
      </c>
      <c r="D80" s="39"/>
      <c r="E80" s="39"/>
      <c r="F80" s="39"/>
      <c r="G80" s="39"/>
      <c r="H80" s="39"/>
      <c r="I80" s="39"/>
      <c r="J80" s="39"/>
      <c r="K80" s="39"/>
      <c r="L80" s="11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6.5" customHeight="1">
      <c r="A81" s="37"/>
      <c r="B81" s="38"/>
      <c r="C81" s="39"/>
      <c r="D81" s="39"/>
      <c r="E81" s="395" t="str">
        <f>E7</f>
        <v>DC007293_Decin_Tovarní_RKV_R1</v>
      </c>
      <c r="F81" s="396"/>
      <c r="G81" s="396"/>
      <c r="H81" s="396"/>
      <c r="I81" s="39"/>
      <c r="J81" s="39"/>
      <c r="K81" s="39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2:12" s="1" customFormat="1" ht="12" customHeight="1">
      <c r="B82" s="23"/>
      <c r="C82" s="31" t="s">
        <v>120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1:31" s="2" customFormat="1" ht="16.5" customHeight="1">
      <c r="A83" s="37"/>
      <c r="B83" s="38"/>
      <c r="C83" s="39"/>
      <c r="D83" s="39"/>
      <c r="E83" s="395" t="s">
        <v>121</v>
      </c>
      <c r="F83" s="397"/>
      <c r="G83" s="397"/>
      <c r="H83" s="397"/>
      <c r="I83" s="39"/>
      <c r="J83" s="39"/>
      <c r="K83" s="39"/>
      <c r="L83" s="11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122</v>
      </c>
      <c r="D84" s="39"/>
      <c r="E84" s="39"/>
      <c r="F84" s="39"/>
      <c r="G84" s="39"/>
      <c r="H84" s="39"/>
      <c r="I84" s="39"/>
      <c r="J84" s="39"/>
      <c r="K84" s="39"/>
      <c r="L84" s="11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344" t="str">
        <f>E11</f>
        <v>01.2 - IO-01.1 ŽBTH DN/ID 1000 v šachtorýze</v>
      </c>
      <c r="F85" s="397"/>
      <c r="G85" s="397"/>
      <c r="H85" s="397"/>
      <c r="I85" s="39"/>
      <c r="J85" s="39"/>
      <c r="K85" s="39"/>
      <c r="L85" s="11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11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2" customHeight="1">
      <c r="A87" s="37"/>
      <c r="B87" s="38"/>
      <c r="C87" s="31" t="s">
        <v>21</v>
      </c>
      <c r="D87" s="39"/>
      <c r="E87" s="39"/>
      <c r="F87" s="29" t="str">
        <f>F14</f>
        <v>Děčín</v>
      </c>
      <c r="G87" s="39"/>
      <c r="H87" s="39"/>
      <c r="I87" s="31" t="s">
        <v>23</v>
      </c>
      <c r="J87" s="62" t="str">
        <f>IF(J14="","",J14)</f>
        <v>21. 10. 2021</v>
      </c>
      <c r="K87" s="39"/>
      <c r="L87" s="116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116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5.2" customHeight="1">
      <c r="A89" s="37"/>
      <c r="B89" s="38"/>
      <c r="C89" s="31" t="s">
        <v>29</v>
      </c>
      <c r="D89" s="39"/>
      <c r="E89" s="39"/>
      <c r="F89" s="29" t="str">
        <f>E17</f>
        <v>Severočeské vodovody a kanalizace a.s.</v>
      </c>
      <c r="G89" s="39"/>
      <c r="H89" s="39"/>
      <c r="I89" s="31" t="s">
        <v>37</v>
      </c>
      <c r="J89" s="35" t="str">
        <f>E23</f>
        <v>KO-KA s.r.o.</v>
      </c>
      <c r="K89" s="39"/>
      <c r="L89" s="116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25.7" customHeight="1">
      <c r="A90" s="37"/>
      <c r="B90" s="38"/>
      <c r="C90" s="31" t="s">
        <v>35</v>
      </c>
      <c r="D90" s="39"/>
      <c r="E90" s="39"/>
      <c r="F90" s="29" t="str">
        <f>IF(E20="","",E20)</f>
        <v>Vyplň údaj</v>
      </c>
      <c r="G90" s="39"/>
      <c r="H90" s="39"/>
      <c r="I90" s="31" t="s">
        <v>42</v>
      </c>
      <c r="J90" s="35" t="str">
        <f>E26</f>
        <v>Mgr. Lenka Foffová, KO-KA s.r.o.</v>
      </c>
      <c r="K90" s="39"/>
      <c r="L90" s="116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0.35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116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11" customFormat="1" ht="29.25" customHeight="1">
      <c r="A92" s="154"/>
      <c r="B92" s="155"/>
      <c r="C92" s="156" t="s">
        <v>140</v>
      </c>
      <c r="D92" s="157" t="s">
        <v>65</v>
      </c>
      <c r="E92" s="157" t="s">
        <v>61</v>
      </c>
      <c r="F92" s="157" t="s">
        <v>62</v>
      </c>
      <c r="G92" s="157" t="s">
        <v>141</v>
      </c>
      <c r="H92" s="157" t="s">
        <v>142</v>
      </c>
      <c r="I92" s="157" t="s">
        <v>143</v>
      </c>
      <c r="J92" s="157" t="s">
        <v>127</v>
      </c>
      <c r="K92" s="158" t="s">
        <v>144</v>
      </c>
      <c r="L92" s="159"/>
      <c r="M92" s="71" t="s">
        <v>79</v>
      </c>
      <c r="N92" s="72" t="s">
        <v>50</v>
      </c>
      <c r="O92" s="72" t="s">
        <v>145</v>
      </c>
      <c r="P92" s="72" t="s">
        <v>146</v>
      </c>
      <c r="Q92" s="72" t="s">
        <v>147</v>
      </c>
      <c r="R92" s="72" t="s">
        <v>148</v>
      </c>
      <c r="S92" s="72" t="s">
        <v>149</v>
      </c>
      <c r="T92" s="73" t="s">
        <v>150</v>
      </c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</row>
    <row r="93" spans="1:63" s="2" customFormat="1" ht="22.9" customHeight="1">
      <c r="A93" s="37"/>
      <c r="B93" s="38"/>
      <c r="C93" s="78" t="s">
        <v>151</v>
      </c>
      <c r="D93" s="39"/>
      <c r="E93" s="39"/>
      <c r="F93" s="39"/>
      <c r="G93" s="39"/>
      <c r="H93" s="39"/>
      <c r="I93" s="39"/>
      <c r="J93" s="160">
        <f>BK93</f>
        <v>0</v>
      </c>
      <c r="K93" s="39"/>
      <c r="L93" s="42"/>
      <c r="M93" s="74"/>
      <c r="N93" s="161"/>
      <c r="O93" s="75"/>
      <c r="P93" s="162">
        <f>P94</f>
        <v>0</v>
      </c>
      <c r="Q93" s="75"/>
      <c r="R93" s="162">
        <f>R94</f>
        <v>166.5860992</v>
      </c>
      <c r="S93" s="75"/>
      <c r="T93" s="163">
        <f>T94</f>
        <v>86.45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9" t="s">
        <v>80</v>
      </c>
      <c r="AU93" s="19" t="s">
        <v>128</v>
      </c>
      <c r="BK93" s="164">
        <f>BK94</f>
        <v>0</v>
      </c>
    </row>
    <row r="94" spans="2:63" s="12" customFormat="1" ht="25.9" customHeight="1">
      <c r="B94" s="165"/>
      <c r="C94" s="166"/>
      <c r="D94" s="167" t="s">
        <v>80</v>
      </c>
      <c r="E94" s="168" t="s">
        <v>152</v>
      </c>
      <c r="F94" s="168" t="s">
        <v>153</v>
      </c>
      <c r="G94" s="166"/>
      <c r="H94" s="166"/>
      <c r="I94" s="169"/>
      <c r="J94" s="170">
        <f>BK94</f>
        <v>0</v>
      </c>
      <c r="K94" s="166"/>
      <c r="L94" s="171"/>
      <c r="M94" s="172"/>
      <c r="N94" s="173"/>
      <c r="O94" s="173"/>
      <c r="P94" s="174">
        <f>P95+P197+P201+P206+P227+P282+P290</f>
        <v>0</v>
      </c>
      <c r="Q94" s="173"/>
      <c r="R94" s="174">
        <f>R95+R197+R201+R206+R227+R282+R290</f>
        <v>166.5860992</v>
      </c>
      <c r="S94" s="173"/>
      <c r="T94" s="175">
        <f>T95+T197+T201+T206+T227+T282+T290</f>
        <v>86.45</v>
      </c>
      <c r="AR94" s="176" t="s">
        <v>88</v>
      </c>
      <c r="AT94" s="177" t="s">
        <v>80</v>
      </c>
      <c r="AU94" s="177" t="s">
        <v>81</v>
      </c>
      <c r="AY94" s="176" t="s">
        <v>154</v>
      </c>
      <c r="BK94" s="178">
        <f>BK95+BK197+BK201+BK206+BK227+BK282+BK290</f>
        <v>0</v>
      </c>
    </row>
    <row r="95" spans="2:63" s="12" customFormat="1" ht="22.9" customHeight="1">
      <c r="B95" s="165"/>
      <c r="C95" s="166"/>
      <c r="D95" s="167" t="s">
        <v>80</v>
      </c>
      <c r="E95" s="179" t="s">
        <v>88</v>
      </c>
      <c r="F95" s="179" t="s">
        <v>155</v>
      </c>
      <c r="G95" s="166"/>
      <c r="H95" s="166"/>
      <c r="I95" s="169"/>
      <c r="J95" s="180">
        <f>BK95</f>
        <v>0</v>
      </c>
      <c r="K95" s="166"/>
      <c r="L95" s="171"/>
      <c r="M95" s="172"/>
      <c r="N95" s="173"/>
      <c r="O95" s="173"/>
      <c r="P95" s="174">
        <f>SUM(P96:P196)</f>
        <v>0</v>
      </c>
      <c r="Q95" s="173"/>
      <c r="R95" s="174">
        <f>SUM(R96:R196)</f>
        <v>48.8021272</v>
      </c>
      <c r="S95" s="173"/>
      <c r="T95" s="175">
        <f>SUM(T96:T196)</f>
        <v>0</v>
      </c>
      <c r="AR95" s="176" t="s">
        <v>88</v>
      </c>
      <c r="AT95" s="177" t="s">
        <v>80</v>
      </c>
      <c r="AU95" s="177" t="s">
        <v>88</v>
      </c>
      <c r="AY95" s="176" t="s">
        <v>154</v>
      </c>
      <c r="BK95" s="178">
        <f>SUM(BK96:BK196)</f>
        <v>0</v>
      </c>
    </row>
    <row r="96" spans="1:65" s="2" customFormat="1" ht="16.5" customHeight="1">
      <c r="A96" s="37"/>
      <c r="B96" s="38"/>
      <c r="C96" s="181" t="s">
        <v>88</v>
      </c>
      <c r="D96" s="181" t="s">
        <v>156</v>
      </c>
      <c r="E96" s="182" t="s">
        <v>756</v>
      </c>
      <c r="F96" s="183" t="s">
        <v>757</v>
      </c>
      <c r="G96" s="184" t="s">
        <v>159</v>
      </c>
      <c r="H96" s="185">
        <v>46.5</v>
      </c>
      <c r="I96" s="186"/>
      <c r="J96" s="185">
        <f>ROUND(I96*H96,2)</f>
        <v>0</v>
      </c>
      <c r="K96" s="183" t="s">
        <v>160</v>
      </c>
      <c r="L96" s="42"/>
      <c r="M96" s="187" t="s">
        <v>79</v>
      </c>
      <c r="N96" s="188" t="s">
        <v>51</v>
      </c>
      <c r="O96" s="67"/>
      <c r="P96" s="189">
        <f>O96*H96</f>
        <v>0</v>
      </c>
      <c r="Q96" s="189">
        <v>0.0175</v>
      </c>
      <c r="R96" s="189">
        <f>Q96*H96</f>
        <v>0.8137500000000001</v>
      </c>
      <c r="S96" s="189">
        <v>0</v>
      </c>
      <c r="T96" s="190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191" t="s">
        <v>161</v>
      </c>
      <c r="AT96" s="191" t="s">
        <v>156</v>
      </c>
      <c r="AU96" s="191" t="s">
        <v>90</v>
      </c>
      <c r="AY96" s="19" t="s">
        <v>154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19" t="s">
        <v>88</v>
      </c>
      <c r="BK96" s="192">
        <f>ROUND(I96*H96,2)</f>
        <v>0</v>
      </c>
      <c r="BL96" s="19" t="s">
        <v>161</v>
      </c>
      <c r="BM96" s="191" t="s">
        <v>758</v>
      </c>
    </row>
    <row r="97" spans="1:47" s="2" customFormat="1" ht="11.25">
      <c r="A97" s="37"/>
      <c r="B97" s="38"/>
      <c r="C97" s="39"/>
      <c r="D97" s="193" t="s">
        <v>163</v>
      </c>
      <c r="E97" s="39"/>
      <c r="F97" s="194" t="s">
        <v>759</v>
      </c>
      <c r="G97" s="39"/>
      <c r="H97" s="39"/>
      <c r="I97" s="195"/>
      <c r="J97" s="39"/>
      <c r="K97" s="39"/>
      <c r="L97" s="42"/>
      <c r="M97" s="196"/>
      <c r="N97" s="197"/>
      <c r="O97" s="67"/>
      <c r="P97" s="67"/>
      <c r="Q97" s="67"/>
      <c r="R97" s="67"/>
      <c r="S97" s="67"/>
      <c r="T97" s="68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19" t="s">
        <v>163</v>
      </c>
      <c r="AU97" s="19" t="s">
        <v>90</v>
      </c>
    </row>
    <row r="98" spans="2:51" s="13" customFormat="1" ht="11.25">
      <c r="B98" s="198"/>
      <c r="C98" s="199"/>
      <c r="D98" s="200" t="s">
        <v>165</v>
      </c>
      <c r="E98" s="201" t="s">
        <v>79</v>
      </c>
      <c r="F98" s="202" t="s">
        <v>760</v>
      </c>
      <c r="G98" s="199"/>
      <c r="H98" s="203">
        <v>46.5</v>
      </c>
      <c r="I98" s="204"/>
      <c r="J98" s="199"/>
      <c r="K98" s="199"/>
      <c r="L98" s="205"/>
      <c r="M98" s="206"/>
      <c r="N98" s="207"/>
      <c r="O98" s="207"/>
      <c r="P98" s="207"/>
      <c r="Q98" s="207"/>
      <c r="R98" s="207"/>
      <c r="S98" s="207"/>
      <c r="T98" s="208"/>
      <c r="AT98" s="209" t="s">
        <v>165</v>
      </c>
      <c r="AU98" s="209" t="s">
        <v>90</v>
      </c>
      <c r="AV98" s="13" t="s">
        <v>90</v>
      </c>
      <c r="AW98" s="13" t="s">
        <v>41</v>
      </c>
      <c r="AX98" s="13" t="s">
        <v>88</v>
      </c>
      <c r="AY98" s="209" t="s">
        <v>154</v>
      </c>
    </row>
    <row r="99" spans="1:65" s="2" customFormat="1" ht="16.5" customHeight="1">
      <c r="A99" s="37"/>
      <c r="B99" s="38"/>
      <c r="C99" s="181" t="s">
        <v>90</v>
      </c>
      <c r="D99" s="181" t="s">
        <v>156</v>
      </c>
      <c r="E99" s="182" t="s">
        <v>167</v>
      </c>
      <c r="F99" s="183" t="s">
        <v>168</v>
      </c>
      <c r="G99" s="184" t="s">
        <v>169</v>
      </c>
      <c r="H99" s="185">
        <v>1080</v>
      </c>
      <c r="I99" s="186"/>
      <c r="J99" s="185">
        <f>ROUND(I99*H99,2)</f>
        <v>0</v>
      </c>
      <c r="K99" s="183" t="s">
        <v>160</v>
      </c>
      <c r="L99" s="42"/>
      <c r="M99" s="187" t="s">
        <v>79</v>
      </c>
      <c r="N99" s="188" t="s">
        <v>51</v>
      </c>
      <c r="O99" s="67"/>
      <c r="P99" s="189">
        <f>O99*H99</f>
        <v>0</v>
      </c>
      <c r="Q99" s="189">
        <v>3E-05</v>
      </c>
      <c r="R99" s="189">
        <f>Q99*H99</f>
        <v>0.0324</v>
      </c>
      <c r="S99" s="189">
        <v>0</v>
      </c>
      <c r="T99" s="190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191" t="s">
        <v>161</v>
      </c>
      <c r="AT99" s="191" t="s">
        <v>156</v>
      </c>
      <c r="AU99" s="191" t="s">
        <v>90</v>
      </c>
      <c r="AY99" s="19" t="s">
        <v>154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19" t="s">
        <v>88</v>
      </c>
      <c r="BK99" s="192">
        <f>ROUND(I99*H99,2)</f>
        <v>0</v>
      </c>
      <c r="BL99" s="19" t="s">
        <v>161</v>
      </c>
      <c r="BM99" s="191" t="s">
        <v>761</v>
      </c>
    </row>
    <row r="100" spans="1:47" s="2" customFormat="1" ht="11.25">
      <c r="A100" s="37"/>
      <c r="B100" s="38"/>
      <c r="C100" s="39"/>
      <c r="D100" s="193" t="s">
        <v>163</v>
      </c>
      <c r="E100" s="39"/>
      <c r="F100" s="194" t="s">
        <v>171</v>
      </c>
      <c r="G100" s="39"/>
      <c r="H100" s="39"/>
      <c r="I100" s="195"/>
      <c r="J100" s="39"/>
      <c r="K100" s="39"/>
      <c r="L100" s="42"/>
      <c r="M100" s="196"/>
      <c r="N100" s="197"/>
      <c r="O100" s="67"/>
      <c r="P100" s="67"/>
      <c r="Q100" s="67"/>
      <c r="R100" s="67"/>
      <c r="S100" s="67"/>
      <c r="T100" s="68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19" t="s">
        <v>163</v>
      </c>
      <c r="AU100" s="19" t="s">
        <v>90</v>
      </c>
    </row>
    <row r="101" spans="2:51" s="13" customFormat="1" ht="11.25">
      <c r="B101" s="198"/>
      <c r="C101" s="199"/>
      <c r="D101" s="200" t="s">
        <v>165</v>
      </c>
      <c r="E101" s="201" t="s">
        <v>79</v>
      </c>
      <c r="F101" s="202" t="s">
        <v>762</v>
      </c>
      <c r="G101" s="199"/>
      <c r="H101" s="203">
        <v>1080</v>
      </c>
      <c r="I101" s="204"/>
      <c r="J101" s="199"/>
      <c r="K101" s="199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165</v>
      </c>
      <c r="AU101" s="209" t="s">
        <v>90</v>
      </c>
      <c r="AV101" s="13" t="s">
        <v>90</v>
      </c>
      <c r="AW101" s="13" t="s">
        <v>41</v>
      </c>
      <c r="AX101" s="13" t="s">
        <v>88</v>
      </c>
      <c r="AY101" s="209" t="s">
        <v>154</v>
      </c>
    </row>
    <row r="102" spans="1:65" s="2" customFormat="1" ht="24.2" customHeight="1">
      <c r="A102" s="37"/>
      <c r="B102" s="38"/>
      <c r="C102" s="181" t="s">
        <v>173</v>
      </c>
      <c r="D102" s="181" t="s">
        <v>156</v>
      </c>
      <c r="E102" s="182" t="s">
        <v>174</v>
      </c>
      <c r="F102" s="183" t="s">
        <v>175</v>
      </c>
      <c r="G102" s="184" t="s">
        <v>176</v>
      </c>
      <c r="H102" s="185">
        <v>180</v>
      </c>
      <c r="I102" s="186"/>
      <c r="J102" s="185">
        <f>ROUND(I102*H102,2)</f>
        <v>0</v>
      </c>
      <c r="K102" s="183" t="s">
        <v>160</v>
      </c>
      <c r="L102" s="42"/>
      <c r="M102" s="187" t="s">
        <v>79</v>
      </c>
      <c r="N102" s="188" t="s">
        <v>51</v>
      </c>
      <c r="O102" s="67"/>
      <c r="P102" s="189">
        <f>O102*H102</f>
        <v>0</v>
      </c>
      <c r="Q102" s="189">
        <v>0</v>
      </c>
      <c r="R102" s="189">
        <f>Q102*H102</f>
        <v>0</v>
      </c>
      <c r="S102" s="189">
        <v>0</v>
      </c>
      <c r="T102" s="190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191" t="s">
        <v>161</v>
      </c>
      <c r="AT102" s="191" t="s">
        <v>156</v>
      </c>
      <c r="AU102" s="191" t="s">
        <v>90</v>
      </c>
      <c r="AY102" s="19" t="s">
        <v>154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19" t="s">
        <v>88</v>
      </c>
      <c r="BK102" s="192">
        <f>ROUND(I102*H102,2)</f>
        <v>0</v>
      </c>
      <c r="BL102" s="19" t="s">
        <v>161</v>
      </c>
      <c r="BM102" s="191" t="s">
        <v>763</v>
      </c>
    </row>
    <row r="103" spans="1:47" s="2" customFormat="1" ht="11.25">
      <c r="A103" s="37"/>
      <c r="B103" s="38"/>
      <c r="C103" s="39"/>
      <c r="D103" s="193" t="s">
        <v>163</v>
      </c>
      <c r="E103" s="39"/>
      <c r="F103" s="194" t="s">
        <v>178</v>
      </c>
      <c r="G103" s="39"/>
      <c r="H103" s="39"/>
      <c r="I103" s="195"/>
      <c r="J103" s="39"/>
      <c r="K103" s="39"/>
      <c r="L103" s="42"/>
      <c r="M103" s="196"/>
      <c r="N103" s="197"/>
      <c r="O103" s="67"/>
      <c r="P103" s="67"/>
      <c r="Q103" s="67"/>
      <c r="R103" s="67"/>
      <c r="S103" s="67"/>
      <c r="T103" s="68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19" t="s">
        <v>163</v>
      </c>
      <c r="AU103" s="19" t="s">
        <v>90</v>
      </c>
    </row>
    <row r="104" spans="2:51" s="13" customFormat="1" ht="11.25">
      <c r="B104" s="198"/>
      <c r="C104" s="199"/>
      <c r="D104" s="200" t="s">
        <v>165</v>
      </c>
      <c r="E104" s="201" t="s">
        <v>79</v>
      </c>
      <c r="F104" s="202" t="s">
        <v>764</v>
      </c>
      <c r="G104" s="199"/>
      <c r="H104" s="203">
        <v>180</v>
      </c>
      <c r="I104" s="204"/>
      <c r="J104" s="199"/>
      <c r="K104" s="199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165</v>
      </c>
      <c r="AU104" s="209" t="s">
        <v>90</v>
      </c>
      <c r="AV104" s="13" t="s">
        <v>90</v>
      </c>
      <c r="AW104" s="13" t="s">
        <v>41</v>
      </c>
      <c r="AX104" s="13" t="s">
        <v>88</v>
      </c>
      <c r="AY104" s="209" t="s">
        <v>154</v>
      </c>
    </row>
    <row r="105" spans="1:65" s="2" customFormat="1" ht="49.15" customHeight="1">
      <c r="A105" s="37"/>
      <c r="B105" s="38"/>
      <c r="C105" s="181" t="s">
        <v>161</v>
      </c>
      <c r="D105" s="181" t="s">
        <v>156</v>
      </c>
      <c r="E105" s="182" t="s">
        <v>180</v>
      </c>
      <c r="F105" s="183" t="s">
        <v>181</v>
      </c>
      <c r="G105" s="184" t="s">
        <v>159</v>
      </c>
      <c r="H105" s="185">
        <v>2.5</v>
      </c>
      <c r="I105" s="186"/>
      <c r="J105" s="185">
        <f>ROUND(I105*H105,2)</f>
        <v>0</v>
      </c>
      <c r="K105" s="183" t="s">
        <v>160</v>
      </c>
      <c r="L105" s="42"/>
      <c r="M105" s="187" t="s">
        <v>79</v>
      </c>
      <c r="N105" s="188" t="s">
        <v>51</v>
      </c>
      <c r="O105" s="67"/>
      <c r="P105" s="189">
        <f>O105*H105</f>
        <v>0</v>
      </c>
      <c r="Q105" s="189">
        <v>0.00868</v>
      </c>
      <c r="R105" s="189">
        <f>Q105*H105</f>
        <v>0.0217</v>
      </c>
      <c r="S105" s="189">
        <v>0</v>
      </c>
      <c r="T105" s="190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191" t="s">
        <v>161</v>
      </c>
      <c r="AT105" s="191" t="s">
        <v>156</v>
      </c>
      <c r="AU105" s="191" t="s">
        <v>90</v>
      </c>
      <c r="AY105" s="19" t="s">
        <v>154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19" t="s">
        <v>88</v>
      </c>
      <c r="BK105" s="192">
        <f>ROUND(I105*H105,2)</f>
        <v>0</v>
      </c>
      <c r="BL105" s="19" t="s">
        <v>161</v>
      </c>
      <c r="BM105" s="191" t="s">
        <v>765</v>
      </c>
    </row>
    <row r="106" spans="1:47" s="2" customFormat="1" ht="11.25">
      <c r="A106" s="37"/>
      <c r="B106" s="38"/>
      <c r="C106" s="39"/>
      <c r="D106" s="193" t="s">
        <v>163</v>
      </c>
      <c r="E106" s="39"/>
      <c r="F106" s="194" t="s">
        <v>183</v>
      </c>
      <c r="G106" s="39"/>
      <c r="H106" s="39"/>
      <c r="I106" s="195"/>
      <c r="J106" s="39"/>
      <c r="K106" s="39"/>
      <c r="L106" s="42"/>
      <c r="M106" s="196"/>
      <c r="N106" s="197"/>
      <c r="O106" s="67"/>
      <c r="P106" s="67"/>
      <c r="Q106" s="67"/>
      <c r="R106" s="67"/>
      <c r="S106" s="67"/>
      <c r="T106" s="68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19" t="s">
        <v>163</v>
      </c>
      <c r="AU106" s="19" t="s">
        <v>90</v>
      </c>
    </row>
    <row r="107" spans="2:51" s="13" customFormat="1" ht="11.25">
      <c r="B107" s="198"/>
      <c r="C107" s="199"/>
      <c r="D107" s="200" t="s">
        <v>165</v>
      </c>
      <c r="E107" s="201" t="s">
        <v>79</v>
      </c>
      <c r="F107" s="202" t="s">
        <v>766</v>
      </c>
      <c r="G107" s="199"/>
      <c r="H107" s="203">
        <v>2.5</v>
      </c>
      <c r="I107" s="204"/>
      <c r="J107" s="199"/>
      <c r="K107" s="199"/>
      <c r="L107" s="205"/>
      <c r="M107" s="206"/>
      <c r="N107" s="207"/>
      <c r="O107" s="207"/>
      <c r="P107" s="207"/>
      <c r="Q107" s="207"/>
      <c r="R107" s="207"/>
      <c r="S107" s="207"/>
      <c r="T107" s="208"/>
      <c r="AT107" s="209" t="s">
        <v>165</v>
      </c>
      <c r="AU107" s="209" t="s">
        <v>90</v>
      </c>
      <c r="AV107" s="13" t="s">
        <v>90</v>
      </c>
      <c r="AW107" s="13" t="s">
        <v>41</v>
      </c>
      <c r="AX107" s="13" t="s">
        <v>88</v>
      </c>
      <c r="AY107" s="209" t="s">
        <v>154</v>
      </c>
    </row>
    <row r="108" spans="1:65" s="2" customFormat="1" ht="49.15" customHeight="1">
      <c r="A108" s="37"/>
      <c r="B108" s="38"/>
      <c r="C108" s="181" t="s">
        <v>184</v>
      </c>
      <c r="D108" s="181" t="s">
        <v>156</v>
      </c>
      <c r="E108" s="182" t="s">
        <v>185</v>
      </c>
      <c r="F108" s="183" t="s">
        <v>186</v>
      </c>
      <c r="G108" s="184" t="s">
        <v>159</v>
      </c>
      <c r="H108" s="185">
        <v>10</v>
      </c>
      <c r="I108" s="186"/>
      <c r="J108" s="185">
        <f>ROUND(I108*H108,2)</f>
        <v>0</v>
      </c>
      <c r="K108" s="183" t="s">
        <v>160</v>
      </c>
      <c r="L108" s="42"/>
      <c r="M108" s="187" t="s">
        <v>79</v>
      </c>
      <c r="N108" s="188" t="s">
        <v>51</v>
      </c>
      <c r="O108" s="67"/>
      <c r="P108" s="189">
        <f>O108*H108</f>
        <v>0</v>
      </c>
      <c r="Q108" s="189">
        <v>0.0369</v>
      </c>
      <c r="R108" s="189">
        <f>Q108*H108</f>
        <v>0.369</v>
      </c>
      <c r="S108" s="189">
        <v>0</v>
      </c>
      <c r="T108" s="190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91" t="s">
        <v>161</v>
      </c>
      <c r="AT108" s="191" t="s">
        <v>156</v>
      </c>
      <c r="AU108" s="191" t="s">
        <v>90</v>
      </c>
      <c r="AY108" s="19" t="s">
        <v>154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19" t="s">
        <v>88</v>
      </c>
      <c r="BK108" s="192">
        <f>ROUND(I108*H108,2)</f>
        <v>0</v>
      </c>
      <c r="BL108" s="19" t="s">
        <v>161</v>
      </c>
      <c r="BM108" s="191" t="s">
        <v>767</v>
      </c>
    </row>
    <row r="109" spans="1:47" s="2" customFormat="1" ht="11.25">
      <c r="A109" s="37"/>
      <c r="B109" s="38"/>
      <c r="C109" s="39"/>
      <c r="D109" s="193" t="s">
        <v>163</v>
      </c>
      <c r="E109" s="39"/>
      <c r="F109" s="194" t="s">
        <v>188</v>
      </c>
      <c r="G109" s="39"/>
      <c r="H109" s="39"/>
      <c r="I109" s="195"/>
      <c r="J109" s="39"/>
      <c r="K109" s="39"/>
      <c r="L109" s="42"/>
      <c r="M109" s="196"/>
      <c r="N109" s="197"/>
      <c r="O109" s="67"/>
      <c r="P109" s="67"/>
      <c r="Q109" s="67"/>
      <c r="R109" s="67"/>
      <c r="S109" s="67"/>
      <c r="T109" s="68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19" t="s">
        <v>163</v>
      </c>
      <c r="AU109" s="19" t="s">
        <v>90</v>
      </c>
    </row>
    <row r="110" spans="2:51" s="13" customFormat="1" ht="11.25">
      <c r="B110" s="198"/>
      <c r="C110" s="199"/>
      <c r="D110" s="200" t="s">
        <v>165</v>
      </c>
      <c r="E110" s="201" t="s">
        <v>79</v>
      </c>
      <c r="F110" s="202" t="s">
        <v>768</v>
      </c>
      <c r="G110" s="199"/>
      <c r="H110" s="203">
        <v>10</v>
      </c>
      <c r="I110" s="204"/>
      <c r="J110" s="199"/>
      <c r="K110" s="199"/>
      <c r="L110" s="205"/>
      <c r="M110" s="206"/>
      <c r="N110" s="207"/>
      <c r="O110" s="207"/>
      <c r="P110" s="207"/>
      <c r="Q110" s="207"/>
      <c r="R110" s="207"/>
      <c r="S110" s="207"/>
      <c r="T110" s="208"/>
      <c r="AT110" s="209" t="s">
        <v>165</v>
      </c>
      <c r="AU110" s="209" t="s">
        <v>90</v>
      </c>
      <c r="AV110" s="13" t="s">
        <v>90</v>
      </c>
      <c r="AW110" s="13" t="s">
        <v>41</v>
      </c>
      <c r="AX110" s="13" t="s">
        <v>88</v>
      </c>
      <c r="AY110" s="209" t="s">
        <v>154</v>
      </c>
    </row>
    <row r="111" spans="1:65" s="2" customFormat="1" ht="24.2" customHeight="1">
      <c r="A111" s="37"/>
      <c r="B111" s="38"/>
      <c r="C111" s="181" t="s">
        <v>190</v>
      </c>
      <c r="D111" s="181" t="s">
        <v>156</v>
      </c>
      <c r="E111" s="182" t="s">
        <v>191</v>
      </c>
      <c r="F111" s="183" t="s">
        <v>192</v>
      </c>
      <c r="G111" s="184" t="s">
        <v>193</v>
      </c>
      <c r="H111" s="185">
        <v>53.04</v>
      </c>
      <c r="I111" s="186"/>
      <c r="J111" s="185">
        <f>ROUND(I111*H111,2)</f>
        <v>0</v>
      </c>
      <c r="K111" s="183" t="s">
        <v>160</v>
      </c>
      <c r="L111" s="42"/>
      <c r="M111" s="187" t="s">
        <v>79</v>
      </c>
      <c r="N111" s="188" t="s">
        <v>51</v>
      </c>
      <c r="O111" s="67"/>
      <c r="P111" s="189">
        <f>O111*H111</f>
        <v>0</v>
      </c>
      <c r="Q111" s="189">
        <v>0</v>
      </c>
      <c r="R111" s="189">
        <f>Q111*H111</f>
        <v>0</v>
      </c>
      <c r="S111" s="189">
        <v>0</v>
      </c>
      <c r="T111" s="190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191" t="s">
        <v>161</v>
      </c>
      <c r="AT111" s="191" t="s">
        <v>156</v>
      </c>
      <c r="AU111" s="191" t="s">
        <v>90</v>
      </c>
      <c r="AY111" s="19" t="s">
        <v>154</v>
      </c>
      <c r="BE111" s="192">
        <f>IF(N111="základní",J111,0)</f>
        <v>0</v>
      </c>
      <c r="BF111" s="192">
        <f>IF(N111="snížená",J111,0)</f>
        <v>0</v>
      </c>
      <c r="BG111" s="192">
        <f>IF(N111="zákl. přenesená",J111,0)</f>
        <v>0</v>
      </c>
      <c r="BH111" s="192">
        <f>IF(N111="sníž. přenesená",J111,0)</f>
        <v>0</v>
      </c>
      <c r="BI111" s="192">
        <f>IF(N111="nulová",J111,0)</f>
        <v>0</v>
      </c>
      <c r="BJ111" s="19" t="s">
        <v>88</v>
      </c>
      <c r="BK111" s="192">
        <f>ROUND(I111*H111,2)</f>
        <v>0</v>
      </c>
      <c r="BL111" s="19" t="s">
        <v>161</v>
      </c>
      <c r="BM111" s="191" t="s">
        <v>769</v>
      </c>
    </row>
    <row r="112" spans="1:47" s="2" customFormat="1" ht="11.25">
      <c r="A112" s="37"/>
      <c r="B112" s="38"/>
      <c r="C112" s="39"/>
      <c r="D112" s="193" t="s">
        <v>163</v>
      </c>
      <c r="E112" s="39"/>
      <c r="F112" s="194" t="s">
        <v>195</v>
      </c>
      <c r="G112" s="39"/>
      <c r="H112" s="39"/>
      <c r="I112" s="195"/>
      <c r="J112" s="39"/>
      <c r="K112" s="39"/>
      <c r="L112" s="42"/>
      <c r="M112" s="196"/>
      <c r="N112" s="197"/>
      <c r="O112" s="67"/>
      <c r="P112" s="67"/>
      <c r="Q112" s="67"/>
      <c r="R112" s="67"/>
      <c r="S112" s="67"/>
      <c r="T112" s="68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T112" s="19" t="s">
        <v>163</v>
      </c>
      <c r="AU112" s="19" t="s">
        <v>90</v>
      </c>
    </row>
    <row r="113" spans="2:51" s="13" customFormat="1" ht="11.25">
      <c r="B113" s="198"/>
      <c r="C113" s="199"/>
      <c r="D113" s="200" t="s">
        <v>165</v>
      </c>
      <c r="E113" s="201" t="s">
        <v>79</v>
      </c>
      <c r="F113" s="202" t="s">
        <v>770</v>
      </c>
      <c r="G113" s="199"/>
      <c r="H113" s="203">
        <v>53.04</v>
      </c>
      <c r="I113" s="204"/>
      <c r="J113" s="199"/>
      <c r="K113" s="199"/>
      <c r="L113" s="205"/>
      <c r="M113" s="206"/>
      <c r="N113" s="207"/>
      <c r="O113" s="207"/>
      <c r="P113" s="207"/>
      <c r="Q113" s="207"/>
      <c r="R113" s="207"/>
      <c r="S113" s="207"/>
      <c r="T113" s="208"/>
      <c r="AT113" s="209" t="s">
        <v>165</v>
      </c>
      <c r="AU113" s="209" t="s">
        <v>90</v>
      </c>
      <c r="AV113" s="13" t="s">
        <v>90</v>
      </c>
      <c r="AW113" s="13" t="s">
        <v>41</v>
      </c>
      <c r="AX113" s="13" t="s">
        <v>88</v>
      </c>
      <c r="AY113" s="209" t="s">
        <v>154</v>
      </c>
    </row>
    <row r="114" spans="1:65" s="2" customFormat="1" ht="16.5" customHeight="1">
      <c r="A114" s="37"/>
      <c r="B114" s="38"/>
      <c r="C114" s="181" t="s">
        <v>197</v>
      </c>
      <c r="D114" s="181" t="s">
        <v>156</v>
      </c>
      <c r="E114" s="182" t="s">
        <v>771</v>
      </c>
      <c r="F114" s="183" t="s">
        <v>772</v>
      </c>
      <c r="G114" s="184" t="s">
        <v>193</v>
      </c>
      <c r="H114" s="185">
        <v>482.13</v>
      </c>
      <c r="I114" s="186"/>
      <c r="J114" s="185">
        <f>ROUND(I114*H114,2)</f>
        <v>0</v>
      </c>
      <c r="K114" s="183" t="s">
        <v>160</v>
      </c>
      <c r="L114" s="42"/>
      <c r="M114" s="187" t="s">
        <v>79</v>
      </c>
      <c r="N114" s="188" t="s">
        <v>51</v>
      </c>
      <c r="O114" s="67"/>
      <c r="P114" s="189">
        <f>O114*H114</f>
        <v>0</v>
      </c>
      <c r="Q114" s="189">
        <v>0</v>
      </c>
      <c r="R114" s="189">
        <f>Q114*H114</f>
        <v>0</v>
      </c>
      <c r="S114" s="189">
        <v>0</v>
      </c>
      <c r="T114" s="190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191" t="s">
        <v>161</v>
      </c>
      <c r="AT114" s="191" t="s">
        <v>156</v>
      </c>
      <c r="AU114" s="191" t="s">
        <v>90</v>
      </c>
      <c r="AY114" s="19" t="s">
        <v>154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19" t="s">
        <v>88</v>
      </c>
      <c r="BK114" s="192">
        <f>ROUND(I114*H114,2)</f>
        <v>0</v>
      </c>
      <c r="BL114" s="19" t="s">
        <v>161</v>
      </c>
      <c r="BM114" s="191" t="s">
        <v>773</v>
      </c>
    </row>
    <row r="115" spans="1:47" s="2" customFormat="1" ht="11.25">
      <c r="A115" s="37"/>
      <c r="B115" s="38"/>
      <c r="C115" s="39"/>
      <c r="D115" s="193" t="s">
        <v>163</v>
      </c>
      <c r="E115" s="39"/>
      <c r="F115" s="194" t="s">
        <v>774</v>
      </c>
      <c r="G115" s="39"/>
      <c r="H115" s="39"/>
      <c r="I115" s="195"/>
      <c r="J115" s="39"/>
      <c r="K115" s="39"/>
      <c r="L115" s="42"/>
      <c r="M115" s="196"/>
      <c r="N115" s="197"/>
      <c r="O115" s="67"/>
      <c r="P115" s="67"/>
      <c r="Q115" s="67"/>
      <c r="R115" s="67"/>
      <c r="S115" s="67"/>
      <c r="T115" s="68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T115" s="19" t="s">
        <v>163</v>
      </c>
      <c r="AU115" s="19" t="s">
        <v>90</v>
      </c>
    </row>
    <row r="116" spans="2:51" s="14" customFormat="1" ht="11.25">
      <c r="B116" s="210"/>
      <c r="C116" s="211"/>
      <c r="D116" s="200" t="s">
        <v>165</v>
      </c>
      <c r="E116" s="212" t="s">
        <v>79</v>
      </c>
      <c r="F116" s="213" t="s">
        <v>202</v>
      </c>
      <c r="G116" s="211"/>
      <c r="H116" s="212" t="s">
        <v>79</v>
      </c>
      <c r="I116" s="214"/>
      <c r="J116" s="211"/>
      <c r="K116" s="211"/>
      <c r="L116" s="215"/>
      <c r="M116" s="216"/>
      <c r="N116" s="217"/>
      <c r="O116" s="217"/>
      <c r="P116" s="217"/>
      <c r="Q116" s="217"/>
      <c r="R116" s="217"/>
      <c r="S116" s="217"/>
      <c r="T116" s="218"/>
      <c r="AT116" s="219" t="s">
        <v>165</v>
      </c>
      <c r="AU116" s="219" t="s">
        <v>90</v>
      </c>
      <c r="AV116" s="14" t="s">
        <v>88</v>
      </c>
      <c r="AW116" s="14" t="s">
        <v>41</v>
      </c>
      <c r="AX116" s="14" t="s">
        <v>81</v>
      </c>
      <c r="AY116" s="219" t="s">
        <v>154</v>
      </c>
    </row>
    <row r="117" spans="2:51" s="14" customFormat="1" ht="11.25">
      <c r="B117" s="210"/>
      <c r="C117" s="211"/>
      <c r="D117" s="200" t="s">
        <v>165</v>
      </c>
      <c r="E117" s="212" t="s">
        <v>79</v>
      </c>
      <c r="F117" s="213" t="s">
        <v>775</v>
      </c>
      <c r="G117" s="211"/>
      <c r="H117" s="212" t="s">
        <v>79</v>
      </c>
      <c r="I117" s="214"/>
      <c r="J117" s="211"/>
      <c r="K117" s="211"/>
      <c r="L117" s="215"/>
      <c r="M117" s="216"/>
      <c r="N117" s="217"/>
      <c r="O117" s="217"/>
      <c r="P117" s="217"/>
      <c r="Q117" s="217"/>
      <c r="R117" s="217"/>
      <c r="S117" s="217"/>
      <c r="T117" s="218"/>
      <c r="AT117" s="219" t="s">
        <v>165</v>
      </c>
      <c r="AU117" s="219" t="s">
        <v>90</v>
      </c>
      <c r="AV117" s="14" t="s">
        <v>88</v>
      </c>
      <c r="AW117" s="14" t="s">
        <v>41</v>
      </c>
      <c r="AX117" s="14" t="s">
        <v>81</v>
      </c>
      <c r="AY117" s="219" t="s">
        <v>154</v>
      </c>
    </row>
    <row r="118" spans="2:51" s="13" customFormat="1" ht="11.25">
      <c r="B118" s="198"/>
      <c r="C118" s="199"/>
      <c r="D118" s="200" t="s">
        <v>165</v>
      </c>
      <c r="E118" s="201" t="s">
        <v>79</v>
      </c>
      <c r="F118" s="202" t="s">
        <v>776</v>
      </c>
      <c r="G118" s="199"/>
      <c r="H118" s="203">
        <v>482.13</v>
      </c>
      <c r="I118" s="204"/>
      <c r="J118" s="199"/>
      <c r="K118" s="199"/>
      <c r="L118" s="205"/>
      <c r="M118" s="206"/>
      <c r="N118" s="207"/>
      <c r="O118" s="207"/>
      <c r="P118" s="207"/>
      <c r="Q118" s="207"/>
      <c r="R118" s="207"/>
      <c r="S118" s="207"/>
      <c r="T118" s="208"/>
      <c r="AT118" s="209" t="s">
        <v>165</v>
      </c>
      <c r="AU118" s="209" t="s">
        <v>90</v>
      </c>
      <c r="AV118" s="13" t="s">
        <v>90</v>
      </c>
      <c r="AW118" s="13" t="s">
        <v>41</v>
      </c>
      <c r="AX118" s="13" t="s">
        <v>81</v>
      </c>
      <c r="AY118" s="209" t="s">
        <v>154</v>
      </c>
    </row>
    <row r="119" spans="2:51" s="15" customFormat="1" ht="11.25">
      <c r="B119" s="220"/>
      <c r="C119" s="221"/>
      <c r="D119" s="200" t="s">
        <v>165</v>
      </c>
      <c r="E119" s="222" t="s">
        <v>79</v>
      </c>
      <c r="F119" s="223" t="s">
        <v>206</v>
      </c>
      <c r="G119" s="221"/>
      <c r="H119" s="224">
        <v>482.13</v>
      </c>
      <c r="I119" s="225"/>
      <c r="J119" s="221"/>
      <c r="K119" s="221"/>
      <c r="L119" s="226"/>
      <c r="M119" s="227"/>
      <c r="N119" s="228"/>
      <c r="O119" s="228"/>
      <c r="P119" s="228"/>
      <c r="Q119" s="228"/>
      <c r="R119" s="228"/>
      <c r="S119" s="228"/>
      <c r="T119" s="229"/>
      <c r="AT119" s="230" t="s">
        <v>165</v>
      </c>
      <c r="AU119" s="230" t="s">
        <v>90</v>
      </c>
      <c r="AV119" s="15" t="s">
        <v>161</v>
      </c>
      <c r="AW119" s="15" t="s">
        <v>41</v>
      </c>
      <c r="AX119" s="15" t="s">
        <v>88</v>
      </c>
      <c r="AY119" s="230" t="s">
        <v>154</v>
      </c>
    </row>
    <row r="120" spans="1:65" s="2" customFormat="1" ht="16.5" customHeight="1">
      <c r="A120" s="37"/>
      <c r="B120" s="38"/>
      <c r="C120" s="181" t="s">
        <v>207</v>
      </c>
      <c r="D120" s="181" t="s">
        <v>156</v>
      </c>
      <c r="E120" s="182" t="s">
        <v>777</v>
      </c>
      <c r="F120" s="183" t="s">
        <v>778</v>
      </c>
      <c r="G120" s="184" t="s">
        <v>193</v>
      </c>
      <c r="H120" s="185">
        <v>401.86</v>
      </c>
      <c r="I120" s="186"/>
      <c r="J120" s="185">
        <f>ROUND(I120*H120,2)</f>
        <v>0</v>
      </c>
      <c r="K120" s="183" t="s">
        <v>160</v>
      </c>
      <c r="L120" s="42"/>
      <c r="M120" s="187" t="s">
        <v>79</v>
      </c>
      <c r="N120" s="188" t="s">
        <v>51</v>
      </c>
      <c r="O120" s="67"/>
      <c r="P120" s="189">
        <f>O120*H120</f>
        <v>0</v>
      </c>
      <c r="Q120" s="189">
        <v>0</v>
      </c>
      <c r="R120" s="189">
        <f>Q120*H120</f>
        <v>0</v>
      </c>
      <c r="S120" s="189">
        <v>0</v>
      </c>
      <c r="T120" s="190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91" t="s">
        <v>161</v>
      </c>
      <c r="AT120" s="191" t="s">
        <v>156</v>
      </c>
      <c r="AU120" s="191" t="s">
        <v>90</v>
      </c>
      <c r="AY120" s="19" t="s">
        <v>154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19" t="s">
        <v>88</v>
      </c>
      <c r="BK120" s="192">
        <f>ROUND(I120*H120,2)</f>
        <v>0</v>
      </c>
      <c r="BL120" s="19" t="s">
        <v>161</v>
      </c>
      <c r="BM120" s="191" t="s">
        <v>779</v>
      </c>
    </row>
    <row r="121" spans="1:47" s="2" customFormat="1" ht="11.25">
      <c r="A121" s="37"/>
      <c r="B121" s="38"/>
      <c r="C121" s="39"/>
      <c r="D121" s="193" t="s">
        <v>163</v>
      </c>
      <c r="E121" s="39"/>
      <c r="F121" s="194" t="s">
        <v>780</v>
      </c>
      <c r="G121" s="39"/>
      <c r="H121" s="39"/>
      <c r="I121" s="195"/>
      <c r="J121" s="39"/>
      <c r="K121" s="39"/>
      <c r="L121" s="42"/>
      <c r="M121" s="196"/>
      <c r="N121" s="197"/>
      <c r="O121" s="67"/>
      <c r="P121" s="67"/>
      <c r="Q121" s="67"/>
      <c r="R121" s="67"/>
      <c r="S121" s="67"/>
      <c r="T121" s="68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9" t="s">
        <v>163</v>
      </c>
      <c r="AU121" s="19" t="s">
        <v>90</v>
      </c>
    </row>
    <row r="122" spans="2:51" s="14" customFormat="1" ht="11.25">
      <c r="B122" s="210"/>
      <c r="C122" s="211"/>
      <c r="D122" s="200" t="s">
        <v>165</v>
      </c>
      <c r="E122" s="212" t="s">
        <v>79</v>
      </c>
      <c r="F122" s="213" t="s">
        <v>775</v>
      </c>
      <c r="G122" s="211"/>
      <c r="H122" s="212" t="s">
        <v>79</v>
      </c>
      <c r="I122" s="214"/>
      <c r="J122" s="211"/>
      <c r="K122" s="211"/>
      <c r="L122" s="215"/>
      <c r="M122" s="216"/>
      <c r="N122" s="217"/>
      <c r="O122" s="217"/>
      <c r="P122" s="217"/>
      <c r="Q122" s="217"/>
      <c r="R122" s="217"/>
      <c r="S122" s="217"/>
      <c r="T122" s="218"/>
      <c r="AT122" s="219" t="s">
        <v>165</v>
      </c>
      <c r="AU122" s="219" t="s">
        <v>90</v>
      </c>
      <c r="AV122" s="14" t="s">
        <v>88</v>
      </c>
      <c r="AW122" s="14" t="s">
        <v>41</v>
      </c>
      <c r="AX122" s="14" t="s">
        <v>81</v>
      </c>
      <c r="AY122" s="219" t="s">
        <v>154</v>
      </c>
    </row>
    <row r="123" spans="2:51" s="13" customFormat="1" ht="11.25">
      <c r="B123" s="198"/>
      <c r="C123" s="199"/>
      <c r="D123" s="200" t="s">
        <v>165</v>
      </c>
      <c r="E123" s="201" t="s">
        <v>79</v>
      </c>
      <c r="F123" s="202" t="s">
        <v>776</v>
      </c>
      <c r="G123" s="199"/>
      <c r="H123" s="203">
        <v>482.13</v>
      </c>
      <c r="I123" s="204"/>
      <c r="J123" s="199"/>
      <c r="K123" s="199"/>
      <c r="L123" s="205"/>
      <c r="M123" s="206"/>
      <c r="N123" s="207"/>
      <c r="O123" s="207"/>
      <c r="P123" s="207"/>
      <c r="Q123" s="207"/>
      <c r="R123" s="207"/>
      <c r="S123" s="207"/>
      <c r="T123" s="208"/>
      <c r="AT123" s="209" t="s">
        <v>165</v>
      </c>
      <c r="AU123" s="209" t="s">
        <v>90</v>
      </c>
      <c r="AV123" s="13" t="s">
        <v>90</v>
      </c>
      <c r="AW123" s="13" t="s">
        <v>41</v>
      </c>
      <c r="AX123" s="13" t="s">
        <v>81</v>
      </c>
      <c r="AY123" s="209" t="s">
        <v>154</v>
      </c>
    </row>
    <row r="124" spans="2:51" s="13" customFormat="1" ht="11.25">
      <c r="B124" s="198"/>
      <c r="C124" s="199"/>
      <c r="D124" s="200" t="s">
        <v>165</v>
      </c>
      <c r="E124" s="201" t="s">
        <v>79</v>
      </c>
      <c r="F124" s="202" t="s">
        <v>781</v>
      </c>
      <c r="G124" s="199"/>
      <c r="H124" s="203">
        <v>-80.27</v>
      </c>
      <c r="I124" s="204"/>
      <c r="J124" s="199"/>
      <c r="K124" s="199"/>
      <c r="L124" s="205"/>
      <c r="M124" s="206"/>
      <c r="N124" s="207"/>
      <c r="O124" s="207"/>
      <c r="P124" s="207"/>
      <c r="Q124" s="207"/>
      <c r="R124" s="207"/>
      <c r="S124" s="207"/>
      <c r="T124" s="208"/>
      <c r="AT124" s="209" t="s">
        <v>165</v>
      </c>
      <c r="AU124" s="209" t="s">
        <v>90</v>
      </c>
      <c r="AV124" s="13" t="s">
        <v>90</v>
      </c>
      <c r="AW124" s="13" t="s">
        <v>41</v>
      </c>
      <c r="AX124" s="13" t="s">
        <v>81</v>
      </c>
      <c r="AY124" s="209" t="s">
        <v>154</v>
      </c>
    </row>
    <row r="125" spans="2:51" s="15" customFormat="1" ht="11.25">
      <c r="B125" s="220"/>
      <c r="C125" s="221"/>
      <c r="D125" s="200" t="s">
        <v>165</v>
      </c>
      <c r="E125" s="222" t="s">
        <v>79</v>
      </c>
      <c r="F125" s="223" t="s">
        <v>206</v>
      </c>
      <c r="G125" s="221"/>
      <c r="H125" s="224">
        <v>401.86</v>
      </c>
      <c r="I125" s="225"/>
      <c r="J125" s="221"/>
      <c r="K125" s="221"/>
      <c r="L125" s="226"/>
      <c r="M125" s="227"/>
      <c r="N125" s="228"/>
      <c r="O125" s="228"/>
      <c r="P125" s="228"/>
      <c r="Q125" s="228"/>
      <c r="R125" s="228"/>
      <c r="S125" s="228"/>
      <c r="T125" s="229"/>
      <c r="AT125" s="230" t="s">
        <v>165</v>
      </c>
      <c r="AU125" s="230" t="s">
        <v>90</v>
      </c>
      <c r="AV125" s="15" t="s">
        <v>161</v>
      </c>
      <c r="AW125" s="15" t="s">
        <v>41</v>
      </c>
      <c r="AX125" s="15" t="s">
        <v>88</v>
      </c>
      <c r="AY125" s="230" t="s">
        <v>154</v>
      </c>
    </row>
    <row r="126" spans="1:65" s="2" customFormat="1" ht="24.2" customHeight="1">
      <c r="A126" s="37"/>
      <c r="B126" s="38"/>
      <c r="C126" s="181" t="s">
        <v>213</v>
      </c>
      <c r="D126" s="181" t="s">
        <v>156</v>
      </c>
      <c r="E126" s="182" t="s">
        <v>782</v>
      </c>
      <c r="F126" s="183" t="s">
        <v>783</v>
      </c>
      <c r="G126" s="184" t="s">
        <v>216</v>
      </c>
      <c r="H126" s="185">
        <v>1138.43</v>
      </c>
      <c r="I126" s="186"/>
      <c r="J126" s="185">
        <f>ROUND(I126*H126,2)</f>
        <v>0</v>
      </c>
      <c r="K126" s="183" t="s">
        <v>79</v>
      </c>
      <c r="L126" s="42"/>
      <c r="M126" s="187" t="s">
        <v>79</v>
      </c>
      <c r="N126" s="188" t="s">
        <v>51</v>
      </c>
      <c r="O126" s="67"/>
      <c r="P126" s="189">
        <f>O126*H126</f>
        <v>0</v>
      </c>
      <c r="Q126" s="189">
        <v>0.00981</v>
      </c>
      <c r="R126" s="189">
        <f>Q126*H126</f>
        <v>11.167998299999999</v>
      </c>
      <c r="S126" s="189">
        <v>0</v>
      </c>
      <c r="T126" s="190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91" t="s">
        <v>161</v>
      </c>
      <c r="AT126" s="191" t="s">
        <v>156</v>
      </c>
      <c r="AU126" s="191" t="s">
        <v>90</v>
      </c>
      <c r="AY126" s="19" t="s">
        <v>154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88</v>
      </c>
      <c r="BK126" s="192">
        <f>ROUND(I126*H126,2)</f>
        <v>0</v>
      </c>
      <c r="BL126" s="19" t="s">
        <v>161</v>
      </c>
      <c r="BM126" s="191" t="s">
        <v>784</v>
      </c>
    </row>
    <row r="127" spans="2:51" s="13" customFormat="1" ht="11.25">
      <c r="B127" s="198"/>
      <c r="C127" s="199"/>
      <c r="D127" s="200" t="s">
        <v>165</v>
      </c>
      <c r="E127" s="201" t="s">
        <v>79</v>
      </c>
      <c r="F127" s="202" t="s">
        <v>785</v>
      </c>
      <c r="G127" s="199"/>
      <c r="H127" s="203">
        <v>1138.43</v>
      </c>
      <c r="I127" s="204"/>
      <c r="J127" s="199"/>
      <c r="K127" s="199"/>
      <c r="L127" s="205"/>
      <c r="M127" s="206"/>
      <c r="N127" s="207"/>
      <c r="O127" s="207"/>
      <c r="P127" s="207"/>
      <c r="Q127" s="207"/>
      <c r="R127" s="207"/>
      <c r="S127" s="207"/>
      <c r="T127" s="208"/>
      <c r="AT127" s="209" t="s">
        <v>165</v>
      </c>
      <c r="AU127" s="209" t="s">
        <v>90</v>
      </c>
      <c r="AV127" s="13" t="s">
        <v>90</v>
      </c>
      <c r="AW127" s="13" t="s">
        <v>41</v>
      </c>
      <c r="AX127" s="13" t="s">
        <v>88</v>
      </c>
      <c r="AY127" s="209" t="s">
        <v>154</v>
      </c>
    </row>
    <row r="128" spans="1:65" s="2" customFormat="1" ht="16.5" customHeight="1">
      <c r="A128" s="37"/>
      <c r="B128" s="38"/>
      <c r="C128" s="181" t="s">
        <v>220</v>
      </c>
      <c r="D128" s="181" t="s">
        <v>156</v>
      </c>
      <c r="E128" s="182" t="s">
        <v>786</v>
      </c>
      <c r="F128" s="183" t="s">
        <v>787</v>
      </c>
      <c r="G128" s="184" t="s">
        <v>216</v>
      </c>
      <c r="H128" s="185">
        <v>1138.43</v>
      </c>
      <c r="I128" s="186"/>
      <c r="J128" s="185">
        <f>ROUND(I128*H128,2)</f>
        <v>0</v>
      </c>
      <c r="K128" s="183" t="s">
        <v>79</v>
      </c>
      <c r="L128" s="42"/>
      <c r="M128" s="187" t="s">
        <v>79</v>
      </c>
      <c r="N128" s="188" t="s">
        <v>51</v>
      </c>
      <c r="O128" s="67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91" t="s">
        <v>161</v>
      </c>
      <c r="AT128" s="191" t="s">
        <v>156</v>
      </c>
      <c r="AU128" s="191" t="s">
        <v>90</v>
      </c>
      <c r="AY128" s="19" t="s">
        <v>154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88</v>
      </c>
      <c r="BK128" s="192">
        <f>ROUND(I128*H128,2)</f>
        <v>0</v>
      </c>
      <c r="BL128" s="19" t="s">
        <v>161</v>
      </c>
      <c r="BM128" s="191" t="s">
        <v>788</v>
      </c>
    </row>
    <row r="129" spans="1:65" s="2" customFormat="1" ht="37.9" customHeight="1">
      <c r="A129" s="37"/>
      <c r="B129" s="38"/>
      <c r="C129" s="181" t="s">
        <v>225</v>
      </c>
      <c r="D129" s="181" t="s">
        <v>156</v>
      </c>
      <c r="E129" s="182" t="s">
        <v>243</v>
      </c>
      <c r="F129" s="183" t="s">
        <v>244</v>
      </c>
      <c r="G129" s="184" t="s">
        <v>245</v>
      </c>
      <c r="H129" s="185">
        <v>7161.86</v>
      </c>
      <c r="I129" s="186"/>
      <c r="J129" s="185">
        <f>ROUND(I129*H129,2)</f>
        <v>0</v>
      </c>
      <c r="K129" s="183" t="s">
        <v>160</v>
      </c>
      <c r="L129" s="42"/>
      <c r="M129" s="187" t="s">
        <v>79</v>
      </c>
      <c r="N129" s="188" t="s">
        <v>51</v>
      </c>
      <c r="O129" s="67"/>
      <c r="P129" s="189">
        <f>O129*H129</f>
        <v>0</v>
      </c>
      <c r="Q129" s="189">
        <v>0.00118</v>
      </c>
      <c r="R129" s="189">
        <f>Q129*H129</f>
        <v>8.4509948</v>
      </c>
      <c r="S129" s="189">
        <v>0</v>
      </c>
      <c r="T129" s="190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91" t="s">
        <v>161</v>
      </c>
      <c r="AT129" s="191" t="s">
        <v>156</v>
      </c>
      <c r="AU129" s="191" t="s">
        <v>90</v>
      </c>
      <c r="AY129" s="19" t="s">
        <v>154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88</v>
      </c>
      <c r="BK129" s="192">
        <f>ROUND(I129*H129,2)</f>
        <v>0</v>
      </c>
      <c r="BL129" s="19" t="s">
        <v>161</v>
      </c>
      <c r="BM129" s="191" t="s">
        <v>789</v>
      </c>
    </row>
    <row r="130" spans="1:47" s="2" customFormat="1" ht="11.25">
      <c r="A130" s="37"/>
      <c r="B130" s="38"/>
      <c r="C130" s="39"/>
      <c r="D130" s="193" t="s">
        <v>163</v>
      </c>
      <c r="E130" s="39"/>
      <c r="F130" s="194" t="s">
        <v>247</v>
      </c>
      <c r="G130" s="39"/>
      <c r="H130" s="39"/>
      <c r="I130" s="195"/>
      <c r="J130" s="39"/>
      <c r="K130" s="39"/>
      <c r="L130" s="42"/>
      <c r="M130" s="196"/>
      <c r="N130" s="197"/>
      <c r="O130" s="67"/>
      <c r="P130" s="67"/>
      <c r="Q130" s="67"/>
      <c r="R130" s="67"/>
      <c r="S130" s="67"/>
      <c r="T130" s="68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9" t="s">
        <v>163</v>
      </c>
      <c r="AU130" s="19" t="s">
        <v>90</v>
      </c>
    </row>
    <row r="131" spans="2:51" s="14" customFormat="1" ht="11.25">
      <c r="B131" s="210"/>
      <c r="C131" s="211"/>
      <c r="D131" s="200" t="s">
        <v>165</v>
      </c>
      <c r="E131" s="212" t="s">
        <v>79</v>
      </c>
      <c r="F131" s="213" t="s">
        <v>790</v>
      </c>
      <c r="G131" s="211"/>
      <c r="H131" s="212" t="s">
        <v>79</v>
      </c>
      <c r="I131" s="214"/>
      <c r="J131" s="211"/>
      <c r="K131" s="211"/>
      <c r="L131" s="215"/>
      <c r="M131" s="216"/>
      <c r="N131" s="217"/>
      <c r="O131" s="217"/>
      <c r="P131" s="217"/>
      <c r="Q131" s="217"/>
      <c r="R131" s="217"/>
      <c r="S131" s="217"/>
      <c r="T131" s="218"/>
      <c r="AT131" s="219" t="s">
        <v>165</v>
      </c>
      <c r="AU131" s="219" t="s">
        <v>90</v>
      </c>
      <c r="AV131" s="14" t="s">
        <v>88</v>
      </c>
      <c r="AW131" s="14" t="s">
        <v>41</v>
      </c>
      <c r="AX131" s="14" t="s">
        <v>81</v>
      </c>
      <c r="AY131" s="219" t="s">
        <v>154</v>
      </c>
    </row>
    <row r="132" spans="2:51" s="13" customFormat="1" ht="11.25">
      <c r="B132" s="198"/>
      <c r="C132" s="199"/>
      <c r="D132" s="200" t="s">
        <v>165</v>
      </c>
      <c r="E132" s="201" t="s">
        <v>79</v>
      </c>
      <c r="F132" s="202" t="s">
        <v>791</v>
      </c>
      <c r="G132" s="199"/>
      <c r="H132" s="203">
        <v>7161.86</v>
      </c>
      <c r="I132" s="204"/>
      <c r="J132" s="199"/>
      <c r="K132" s="199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165</v>
      </c>
      <c r="AU132" s="209" t="s">
        <v>90</v>
      </c>
      <c r="AV132" s="13" t="s">
        <v>90</v>
      </c>
      <c r="AW132" s="13" t="s">
        <v>41</v>
      </c>
      <c r="AX132" s="13" t="s">
        <v>88</v>
      </c>
      <c r="AY132" s="209" t="s">
        <v>154</v>
      </c>
    </row>
    <row r="133" spans="1:65" s="2" customFormat="1" ht="37.9" customHeight="1">
      <c r="A133" s="37"/>
      <c r="B133" s="38"/>
      <c r="C133" s="181" t="s">
        <v>231</v>
      </c>
      <c r="D133" s="181" t="s">
        <v>156</v>
      </c>
      <c r="E133" s="182" t="s">
        <v>252</v>
      </c>
      <c r="F133" s="183" t="s">
        <v>253</v>
      </c>
      <c r="G133" s="184" t="s">
        <v>245</v>
      </c>
      <c r="H133" s="185">
        <v>59032.05</v>
      </c>
      <c r="I133" s="186"/>
      <c r="J133" s="185">
        <f>ROUND(I133*H133,2)</f>
        <v>0</v>
      </c>
      <c r="K133" s="183" t="s">
        <v>160</v>
      </c>
      <c r="L133" s="42"/>
      <c r="M133" s="187" t="s">
        <v>79</v>
      </c>
      <c r="N133" s="188" t="s">
        <v>51</v>
      </c>
      <c r="O133" s="67"/>
      <c r="P133" s="189">
        <f>O133*H133</f>
        <v>0</v>
      </c>
      <c r="Q133" s="189">
        <v>0.00045</v>
      </c>
      <c r="R133" s="189">
        <f>Q133*H133</f>
        <v>26.5644225</v>
      </c>
      <c r="S133" s="189">
        <v>0</v>
      </c>
      <c r="T133" s="190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91" t="s">
        <v>161</v>
      </c>
      <c r="AT133" s="191" t="s">
        <v>156</v>
      </c>
      <c r="AU133" s="191" t="s">
        <v>90</v>
      </c>
      <c r="AY133" s="19" t="s">
        <v>154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88</v>
      </c>
      <c r="BK133" s="192">
        <f>ROUND(I133*H133,2)</f>
        <v>0</v>
      </c>
      <c r="BL133" s="19" t="s">
        <v>161</v>
      </c>
      <c r="BM133" s="191" t="s">
        <v>792</v>
      </c>
    </row>
    <row r="134" spans="1:47" s="2" customFormat="1" ht="11.25">
      <c r="A134" s="37"/>
      <c r="B134" s="38"/>
      <c r="C134" s="39"/>
      <c r="D134" s="193" t="s">
        <v>163</v>
      </c>
      <c r="E134" s="39"/>
      <c r="F134" s="194" t="s">
        <v>255</v>
      </c>
      <c r="G134" s="39"/>
      <c r="H134" s="39"/>
      <c r="I134" s="195"/>
      <c r="J134" s="39"/>
      <c r="K134" s="39"/>
      <c r="L134" s="42"/>
      <c r="M134" s="196"/>
      <c r="N134" s="197"/>
      <c r="O134" s="67"/>
      <c r="P134" s="67"/>
      <c r="Q134" s="67"/>
      <c r="R134" s="67"/>
      <c r="S134" s="67"/>
      <c r="T134" s="68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9" t="s">
        <v>163</v>
      </c>
      <c r="AU134" s="19" t="s">
        <v>90</v>
      </c>
    </row>
    <row r="135" spans="2:51" s="14" customFormat="1" ht="11.25">
      <c r="B135" s="210"/>
      <c r="C135" s="211"/>
      <c r="D135" s="200" t="s">
        <v>165</v>
      </c>
      <c r="E135" s="212" t="s">
        <v>79</v>
      </c>
      <c r="F135" s="213" t="s">
        <v>793</v>
      </c>
      <c r="G135" s="211"/>
      <c r="H135" s="212" t="s">
        <v>79</v>
      </c>
      <c r="I135" s="214"/>
      <c r="J135" s="211"/>
      <c r="K135" s="211"/>
      <c r="L135" s="215"/>
      <c r="M135" s="216"/>
      <c r="N135" s="217"/>
      <c r="O135" s="217"/>
      <c r="P135" s="217"/>
      <c r="Q135" s="217"/>
      <c r="R135" s="217"/>
      <c r="S135" s="217"/>
      <c r="T135" s="218"/>
      <c r="AT135" s="219" t="s">
        <v>165</v>
      </c>
      <c r="AU135" s="219" t="s">
        <v>90</v>
      </c>
      <c r="AV135" s="14" t="s">
        <v>88</v>
      </c>
      <c r="AW135" s="14" t="s">
        <v>41</v>
      </c>
      <c r="AX135" s="14" t="s">
        <v>81</v>
      </c>
      <c r="AY135" s="219" t="s">
        <v>154</v>
      </c>
    </row>
    <row r="136" spans="2:51" s="13" customFormat="1" ht="11.25">
      <c r="B136" s="198"/>
      <c r="C136" s="199"/>
      <c r="D136" s="200" t="s">
        <v>165</v>
      </c>
      <c r="E136" s="201" t="s">
        <v>79</v>
      </c>
      <c r="F136" s="202" t="s">
        <v>794</v>
      </c>
      <c r="G136" s="199"/>
      <c r="H136" s="203">
        <v>59032.05</v>
      </c>
      <c r="I136" s="204"/>
      <c r="J136" s="199"/>
      <c r="K136" s="199"/>
      <c r="L136" s="205"/>
      <c r="M136" s="206"/>
      <c r="N136" s="207"/>
      <c r="O136" s="207"/>
      <c r="P136" s="207"/>
      <c r="Q136" s="207"/>
      <c r="R136" s="207"/>
      <c r="S136" s="207"/>
      <c r="T136" s="208"/>
      <c r="AT136" s="209" t="s">
        <v>165</v>
      </c>
      <c r="AU136" s="209" t="s">
        <v>90</v>
      </c>
      <c r="AV136" s="13" t="s">
        <v>90</v>
      </c>
      <c r="AW136" s="13" t="s">
        <v>41</v>
      </c>
      <c r="AX136" s="13" t="s">
        <v>88</v>
      </c>
      <c r="AY136" s="209" t="s">
        <v>154</v>
      </c>
    </row>
    <row r="137" spans="1:65" s="2" customFormat="1" ht="33" customHeight="1">
      <c r="A137" s="37"/>
      <c r="B137" s="38"/>
      <c r="C137" s="181" t="s">
        <v>237</v>
      </c>
      <c r="D137" s="181" t="s">
        <v>156</v>
      </c>
      <c r="E137" s="182" t="s">
        <v>258</v>
      </c>
      <c r="F137" s="183" t="s">
        <v>259</v>
      </c>
      <c r="G137" s="184" t="s">
        <v>245</v>
      </c>
      <c r="H137" s="185">
        <v>59032.05</v>
      </c>
      <c r="I137" s="186"/>
      <c r="J137" s="185">
        <f>ROUND(I137*H137,2)</f>
        <v>0</v>
      </c>
      <c r="K137" s="183" t="s">
        <v>160</v>
      </c>
      <c r="L137" s="42"/>
      <c r="M137" s="187" t="s">
        <v>79</v>
      </c>
      <c r="N137" s="188" t="s">
        <v>51</v>
      </c>
      <c r="O137" s="6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91" t="s">
        <v>161</v>
      </c>
      <c r="AT137" s="191" t="s">
        <v>156</v>
      </c>
      <c r="AU137" s="191" t="s">
        <v>90</v>
      </c>
      <c r="AY137" s="19" t="s">
        <v>154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88</v>
      </c>
      <c r="BK137" s="192">
        <f>ROUND(I137*H137,2)</f>
        <v>0</v>
      </c>
      <c r="BL137" s="19" t="s">
        <v>161</v>
      </c>
      <c r="BM137" s="191" t="s">
        <v>795</v>
      </c>
    </row>
    <row r="138" spans="1:47" s="2" customFormat="1" ht="11.25">
      <c r="A138" s="37"/>
      <c r="B138" s="38"/>
      <c r="C138" s="39"/>
      <c r="D138" s="193" t="s">
        <v>163</v>
      </c>
      <c r="E138" s="39"/>
      <c r="F138" s="194" t="s">
        <v>261</v>
      </c>
      <c r="G138" s="39"/>
      <c r="H138" s="39"/>
      <c r="I138" s="195"/>
      <c r="J138" s="39"/>
      <c r="K138" s="39"/>
      <c r="L138" s="42"/>
      <c r="M138" s="196"/>
      <c r="N138" s="197"/>
      <c r="O138" s="67"/>
      <c r="P138" s="67"/>
      <c r="Q138" s="67"/>
      <c r="R138" s="67"/>
      <c r="S138" s="67"/>
      <c r="T138" s="68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9" t="s">
        <v>163</v>
      </c>
      <c r="AU138" s="19" t="s">
        <v>90</v>
      </c>
    </row>
    <row r="139" spans="1:65" s="2" customFormat="1" ht="24.2" customHeight="1">
      <c r="A139" s="37"/>
      <c r="B139" s="38"/>
      <c r="C139" s="181" t="s">
        <v>242</v>
      </c>
      <c r="D139" s="181" t="s">
        <v>156</v>
      </c>
      <c r="E139" s="182" t="s">
        <v>263</v>
      </c>
      <c r="F139" s="183" t="s">
        <v>264</v>
      </c>
      <c r="G139" s="184" t="s">
        <v>245</v>
      </c>
      <c r="H139" s="185">
        <v>3679.16</v>
      </c>
      <c r="I139" s="186"/>
      <c r="J139" s="185">
        <f>ROUND(I139*H139,2)</f>
        <v>0</v>
      </c>
      <c r="K139" s="183" t="s">
        <v>160</v>
      </c>
      <c r="L139" s="42"/>
      <c r="M139" s="187" t="s">
        <v>79</v>
      </c>
      <c r="N139" s="188" t="s">
        <v>51</v>
      </c>
      <c r="O139" s="67"/>
      <c r="P139" s="189">
        <f>O139*H139</f>
        <v>0</v>
      </c>
      <c r="Q139" s="189">
        <v>0.00026</v>
      </c>
      <c r="R139" s="189">
        <f>Q139*H139</f>
        <v>0.9565815999999999</v>
      </c>
      <c r="S139" s="189">
        <v>0</v>
      </c>
      <c r="T139" s="190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91" t="s">
        <v>161</v>
      </c>
      <c r="AT139" s="191" t="s">
        <v>156</v>
      </c>
      <c r="AU139" s="191" t="s">
        <v>90</v>
      </c>
      <c r="AY139" s="19" t="s">
        <v>154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88</v>
      </c>
      <c r="BK139" s="192">
        <f>ROUND(I139*H139,2)</f>
        <v>0</v>
      </c>
      <c r="BL139" s="19" t="s">
        <v>161</v>
      </c>
      <c r="BM139" s="191" t="s">
        <v>796</v>
      </c>
    </row>
    <row r="140" spans="1:47" s="2" customFormat="1" ht="11.25">
      <c r="A140" s="37"/>
      <c r="B140" s="38"/>
      <c r="C140" s="39"/>
      <c r="D140" s="193" t="s">
        <v>163</v>
      </c>
      <c r="E140" s="39"/>
      <c r="F140" s="194" t="s">
        <v>266</v>
      </c>
      <c r="G140" s="39"/>
      <c r="H140" s="39"/>
      <c r="I140" s="195"/>
      <c r="J140" s="39"/>
      <c r="K140" s="39"/>
      <c r="L140" s="42"/>
      <c r="M140" s="196"/>
      <c r="N140" s="197"/>
      <c r="O140" s="67"/>
      <c r="P140" s="67"/>
      <c r="Q140" s="67"/>
      <c r="R140" s="67"/>
      <c r="S140" s="67"/>
      <c r="T140" s="68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9" t="s">
        <v>163</v>
      </c>
      <c r="AU140" s="19" t="s">
        <v>90</v>
      </c>
    </row>
    <row r="141" spans="2:51" s="13" customFormat="1" ht="11.25">
      <c r="B141" s="198"/>
      <c r="C141" s="199"/>
      <c r="D141" s="200" t="s">
        <v>165</v>
      </c>
      <c r="E141" s="201" t="s">
        <v>79</v>
      </c>
      <c r="F141" s="202" t="s">
        <v>797</v>
      </c>
      <c r="G141" s="199"/>
      <c r="H141" s="203">
        <v>2188.8</v>
      </c>
      <c r="I141" s="204"/>
      <c r="J141" s="199"/>
      <c r="K141" s="199"/>
      <c r="L141" s="205"/>
      <c r="M141" s="206"/>
      <c r="N141" s="207"/>
      <c r="O141" s="207"/>
      <c r="P141" s="207"/>
      <c r="Q141" s="207"/>
      <c r="R141" s="207"/>
      <c r="S141" s="207"/>
      <c r="T141" s="208"/>
      <c r="AT141" s="209" t="s">
        <v>165</v>
      </c>
      <c r="AU141" s="209" t="s">
        <v>90</v>
      </c>
      <c r="AV141" s="13" t="s">
        <v>90</v>
      </c>
      <c r="AW141" s="13" t="s">
        <v>41</v>
      </c>
      <c r="AX141" s="13" t="s">
        <v>81</v>
      </c>
      <c r="AY141" s="209" t="s">
        <v>154</v>
      </c>
    </row>
    <row r="142" spans="2:51" s="13" customFormat="1" ht="11.25">
      <c r="B142" s="198"/>
      <c r="C142" s="199"/>
      <c r="D142" s="200" t="s">
        <v>165</v>
      </c>
      <c r="E142" s="201" t="s">
        <v>79</v>
      </c>
      <c r="F142" s="202" t="s">
        <v>798</v>
      </c>
      <c r="G142" s="199"/>
      <c r="H142" s="203">
        <v>1490.36</v>
      </c>
      <c r="I142" s="204"/>
      <c r="J142" s="199"/>
      <c r="K142" s="199"/>
      <c r="L142" s="205"/>
      <c r="M142" s="206"/>
      <c r="N142" s="207"/>
      <c r="O142" s="207"/>
      <c r="P142" s="207"/>
      <c r="Q142" s="207"/>
      <c r="R142" s="207"/>
      <c r="S142" s="207"/>
      <c r="T142" s="208"/>
      <c r="AT142" s="209" t="s">
        <v>165</v>
      </c>
      <c r="AU142" s="209" t="s">
        <v>90</v>
      </c>
      <c r="AV142" s="13" t="s">
        <v>90</v>
      </c>
      <c r="AW142" s="13" t="s">
        <v>41</v>
      </c>
      <c r="AX142" s="13" t="s">
        <v>81</v>
      </c>
      <c r="AY142" s="209" t="s">
        <v>154</v>
      </c>
    </row>
    <row r="143" spans="2:51" s="15" customFormat="1" ht="11.25">
      <c r="B143" s="220"/>
      <c r="C143" s="221"/>
      <c r="D143" s="200" t="s">
        <v>165</v>
      </c>
      <c r="E143" s="222" t="s">
        <v>79</v>
      </c>
      <c r="F143" s="223" t="s">
        <v>206</v>
      </c>
      <c r="G143" s="221"/>
      <c r="H143" s="224">
        <v>3679.16</v>
      </c>
      <c r="I143" s="225"/>
      <c r="J143" s="221"/>
      <c r="K143" s="221"/>
      <c r="L143" s="226"/>
      <c r="M143" s="227"/>
      <c r="N143" s="228"/>
      <c r="O143" s="228"/>
      <c r="P143" s="228"/>
      <c r="Q143" s="228"/>
      <c r="R143" s="228"/>
      <c r="S143" s="228"/>
      <c r="T143" s="229"/>
      <c r="AT143" s="230" t="s">
        <v>165</v>
      </c>
      <c r="AU143" s="230" t="s">
        <v>90</v>
      </c>
      <c r="AV143" s="15" t="s">
        <v>161</v>
      </c>
      <c r="AW143" s="15" t="s">
        <v>41</v>
      </c>
      <c r="AX143" s="15" t="s">
        <v>88</v>
      </c>
      <c r="AY143" s="230" t="s">
        <v>154</v>
      </c>
    </row>
    <row r="144" spans="1:65" s="2" customFormat="1" ht="21.75" customHeight="1">
      <c r="A144" s="37"/>
      <c r="B144" s="38"/>
      <c r="C144" s="181" t="s">
        <v>8</v>
      </c>
      <c r="D144" s="181" t="s">
        <v>156</v>
      </c>
      <c r="E144" s="182" t="s">
        <v>272</v>
      </c>
      <c r="F144" s="183" t="s">
        <v>273</v>
      </c>
      <c r="G144" s="184" t="s">
        <v>245</v>
      </c>
      <c r="H144" s="185">
        <v>3679.16</v>
      </c>
      <c r="I144" s="186"/>
      <c r="J144" s="185">
        <f>ROUND(I144*H144,2)</f>
        <v>0</v>
      </c>
      <c r="K144" s="183" t="s">
        <v>160</v>
      </c>
      <c r="L144" s="42"/>
      <c r="M144" s="187" t="s">
        <v>79</v>
      </c>
      <c r="N144" s="188" t="s">
        <v>51</v>
      </c>
      <c r="O144" s="67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91" t="s">
        <v>161</v>
      </c>
      <c r="AT144" s="191" t="s">
        <v>156</v>
      </c>
      <c r="AU144" s="191" t="s">
        <v>90</v>
      </c>
      <c r="AY144" s="19" t="s">
        <v>154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9" t="s">
        <v>88</v>
      </c>
      <c r="BK144" s="192">
        <f>ROUND(I144*H144,2)</f>
        <v>0</v>
      </c>
      <c r="BL144" s="19" t="s">
        <v>161</v>
      </c>
      <c r="BM144" s="191" t="s">
        <v>799</v>
      </c>
    </row>
    <row r="145" spans="1:47" s="2" customFormat="1" ht="11.25">
      <c r="A145" s="37"/>
      <c r="B145" s="38"/>
      <c r="C145" s="39"/>
      <c r="D145" s="193" t="s">
        <v>163</v>
      </c>
      <c r="E145" s="39"/>
      <c r="F145" s="194" t="s">
        <v>275</v>
      </c>
      <c r="G145" s="39"/>
      <c r="H145" s="39"/>
      <c r="I145" s="195"/>
      <c r="J145" s="39"/>
      <c r="K145" s="39"/>
      <c r="L145" s="42"/>
      <c r="M145" s="196"/>
      <c r="N145" s="197"/>
      <c r="O145" s="67"/>
      <c r="P145" s="67"/>
      <c r="Q145" s="67"/>
      <c r="R145" s="67"/>
      <c r="S145" s="67"/>
      <c r="T145" s="68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9" t="s">
        <v>163</v>
      </c>
      <c r="AU145" s="19" t="s">
        <v>90</v>
      </c>
    </row>
    <row r="146" spans="1:65" s="2" customFormat="1" ht="16.5" customHeight="1">
      <c r="A146" s="37"/>
      <c r="B146" s="38"/>
      <c r="C146" s="231" t="s">
        <v>257</v>
      </c>
      <c r="D146" s="231" t="s">
        <v>277</v>
      </c>
      <c r="E146" s="232" t="s">
        <v>285</v>
      </c>
      <c r="F146" s="233" t="s">
        <v>286</v>
      </c>
      <c r="G146" s="234" t="s">
        <v>245</v>
      </c>
      <c r="H146" s="235">
        <v>156.88</v>
      </c>
      <c r="I146" s="236"/>
      <c r="J146" s="235">
        <f>ROUND(I146*H146,2)</f>
        <v>0</v>
      </c>
      <c r="K146" s="233" t="s">
        <v>79</v>
      </c>
      <c r="L146" s="237"/>
      <c r="M146" s="238" t="s">
        <v>79</v>
      </c>
      <c r="N146" s="239" t="s">
        <v>51</v>
      </c>
      <c r="O146" s="67"/>
      <c r="P146" s="189">
        <f>O146*H146</f>
        <v>0</v>
      </c>
      <c r="Q146" s="189">
        <v>0.001</v>
      </c>
      <c r="R146" s="189">
        <f>Q146*H146</f>
        <v>0.15688</v>
      </c>
      <c r="S146" s="189">
        <v>0</v>
      </c>
      <c r="T146" s="190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91" t="s">
        <v>207</v>
      </c>
      <c r="AT146" s="191" t="s">
        <v>277</v>
      </c>
      <c r="AU146" s="191" t="s">
        <v>90</v>
      </c>
      <c r="AY146" s="19" t="s">
        <v>154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9" t="s">
        <v>88</v>
      </c>
      <c r="BK146" s="192">
        <f>ROUND(I146*H146,2)</f>
        <v>0</v>
      </c>
      <c r="BL146" s="19" t="s">
        <v>161</v>
      </c>
      <c r="BM146" s="191" t="s">
        <v>800</v>
      </c>
    </row>
    <row r="147" spans="1:47" s="2" customFormat="1" ht="19.5">
      <c r="A147" s="37"/>
      <c r="B147" s="38"/>
      <c r="C147" s="39"/>
      <c r="D147" s="200" t="s">
        <v>326</v>
      </c>
      <c r="E147" s="39"/>
      <c r="F147" s="240" t="s">
        <v>801</v>
      </c>
      <c r="G147" s="39"/>
      <c r="H147" s="39"/>
      <c r="I147" s="195"/>
      <c r="J147" s="39"/>
      <c r="K147" s="39"/>
      <c r="L147" s="42"/>
      <c r="M147" s="196"/>
      <c r="N147" s="197"/>
      <c r="O147" s="67"/>
      <c r="P147" s="67"/>
      <c r="Q147" s="67"/>
      <c r="R147" s="67"/>
      <c r="S147" s="67"/>
      <c r="T147" s="68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9" t="s">
        <v>326</v>
      </c>
      <c r="AU147" s="19" t="s">
        <v>90</v>
      </c>
    </row>
    <row r="148" spans="2:51" s="13" customFormat="1" ht="11.25">
      <c r="B148" s="198"/>
      <c r="C148" s="199"/>
      <c r="D148" s="200" t="s">
        <v>165</v>
      </c>
      <c r="E148" s="201" t="s">
        <v>79</v>
      </c>
      <c r="F148" s="202" t="s">
        <v>802</v>
      </c>
      <c r="G148" s="199"/>
      <c r="H148" s="203">
        <v>156.88</v>
      </c>
      <c r="I148" s="204"/>
      <c r="J148" s="199"/>
      <c r="K148" s="199"/>
      <c r="L148" s="205"/>
      <c r="M148" s="206"/>
      <c r="N148" s="207"/>
      <c r="O148" s="207"/>
      <c r="P148" s="207"/>
      <c r="Q148" s="207"/>
      <c r="R148" s="207"/>
      <c r="S148" s="207"/>
      <c r="T148" s="208"/>
      <c r="AT148" s="209" t="s">
        <v>165</v>
      </c>
      <c r="AU148" s="209" t="s">
        <v>90</v>
      </c>
      <c r="AV148" s="13" t="s">
        <v>90</v>
      </c>
      <c r="AW148" s="13" t="s">
        <v>41</v>
      </c>
      <c r="AX148" s="13" t="s">
        <v>88</v>
      </c>
      <c r="AY148" s="209" t="s">
        <v>154</v>
      </c>
    </row>
    <row r="149" spans="1:65" s="2" customFormat="1" ht="16.5" customHeight="1">
      <c r="A149" s="37"/>
      <c r="B149" s="38"/>
      <c r="C149" s="231" t="s">
        <v>262</v>
      </c>
      <c r="D149" s="231" t="s">
        <v>277</v>
      </c>
      <c r="E149" s="232" t="s">
        <v>288</v>
      </c>
      <c r="F149" s="233" t="s">
        <v>289</v>
      </c>
      <c r="G149" s="234" t="s">
        <v>245</v>
      </c>
      <c r="H149" s="235">
        <v>230.4</v>
      </c>
      <c r="I149" s="236"/>
      <c r="J149" s="235">
        <f>ROUND(I149*H149,2)</f>
        <v>0</v>
      </c>
      <c r="K149" s="233" t="s">
        <v>79</v>
      </c>
      <c r="L149" s="237"/>
      <c r="M149" s="238" t="s">
        <v>79</v>
      </c>
      <c r="N149" s="239" t="s">
        <v>51</v>
      </c>
      <c r="O149" s="67"/>
      <c r="P149" s="189">
        <f>O149*H149</f>
        <v>0</v>
      </c>
      <c r="Q149" s="189">
        <v>0.001</v>
      </c>
      <c r="R149" s="189">
        <f>Q149*H149</f>
        <v>0.23040000000000002</v>
      </c>
      <c r="S149" s="189">
        <v>0</v>
      </c>
      <c r="T149" s="190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91" t="s">
        <v>207</v>
      </c>
      <c r="AT149" s="191" t="s">
        <v>277</v>
      </c>
      <c r="AU149" s="191" t="s">
        <v>90</v>
      </c>
      <c r="AY149" s="19" t="s">
        <v>154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88</v>
      </c>
      <c r="BK149" s="192">
        <f>ROUND(I149*H149,2)</f>
        <v>0</v>
      </c>
      <c r="BL149" s="19" t="s">
        <v>161</v>
      </c>
      <c r="BM149" s="191" t="s">
        <v>803</v>
      </c>
    </row>
    <row r="150" spans="2:51" s="13" customFormat="1" ht="11.25">
      <c r="B150" s="198"/>
      <c r="C150" s="199"/>
      <c r="D150" s="200" t="s">
        <v>165</v>
      </c>
      <c r="E150" s="201" t="s">
        <v>79</v>
      </c>
      <c r="F150" s="202" t="s">
        <v>804</v>
      </c>
      <c r="G150" s="199"/>
      <c r="H150" s="203">
        <v>230.4</v>
      </c>
      <c r="I150" s="204"/>
      <c r="J150" s="199"/>
      <c r="K150" s="199"/>
      <c r="L150" s="205"/>
      <c r="M150" s="206"/>
      <c r="N150" s="207"/>
      <c r="O150" s="207"/>
      <c r="P150" s="207"/>
      <c r="Q150" s="207"/>
      <c r="R150" s="207"/>
      <c r="S150" s="207"/>
      <c r="T150" s="208"/>
      <c r="AT150" s="209" t="s">
        <v>165</v>
      </c>
      <c r="AU150" s="209" t="s">
        <v>90</v>
      </c>
      <c r="AV150" s="13" t="s">
        <v>90</v>
      </c>
      <c r="AW150" s="13" t="s">
        <v>41</v>
      </c>
      <c r="AX150" s="13" t="s">
        <v>88</v>
      </c>
      <c r="AY150" s="209" t="s">
        <v>154</v>
      </c>
    </row>
    <row r="151" spans="1:65" s="2" customFormat="1" ht="16.5" customHeight="1">
      <c r="A151" s="37"/>
      <c r="B151" s="38"/>
      <c r="C151" s="181" t="s">
        <v>271</v>
      </c>
      <c r="D151" s="181" t="s">
        <v>156</v>
      </c>
      <c r="E151" s="182" t="s">
        <v>292</v>
      </c>
      <c r="F151" s="183" t="s">
        <v>293</v>
      </c>
      <c r="G151" s="184" t="s">
        <v>294</v>
      </c>
      <c r="H151" s="185">
        <v>190</v>
      </c>
      <c r="I151" s="186"/>
      <c r="J151" s="185">
        <f>ROUND(I151*H151,2)</f>
        <v>0</v>
      </c>
      <c r="K151" s="183" t="s">
        <v>160</v>
      </c>
      <c r="L151" s="42"/>
      <c r="M151" s="187" t="s">
        <v>79</v>
      </c>
      <c r="N151" s="188" t="s">
        <v>51</v>
      </c>
      <c r="O151" s="67"/>
      <c r="P151" s="189">
        <f>O151*H151</f>
        <v>0</v>
      </c>
      <c r="Q151" s="189">
        <v>0.0002</v>
      </c>
      <c r="R151" s="189">
        <f>Q151*H151</f>
        <v>0.038</v>
      </c>
      <c r="S151" s="189">
        <v>0</v>
      </c>
      <c r="T151" s="190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91" t="s">
        <v>161</v>
      </c>
      <c r="AT151" s="191" t="s">
        <v>156</v>
      </c>
      <c r="AU151" s="191" t="s">
        <v>90</v>
      </c>
      <c r="AY151" s="19" t="s">
        <v>154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9" t="s">
        <v>88</v>
      </c>
      <c r="BK151" s="192">
        <f>ROUND(I151*H151,2)</f>
        <v>0</v>
      </c>
      <c r="BL151" s="19" t="s">
        <v>161</v>
      </c>
      <c r="BM151" s="191" t="s">
        <v>805</v>
      </c>
    </row>
    <row r="152" spans="1:47" s="2" customFormat="1" ht="11.25">
      <c r="A152" s="37"/>
      <c r="B152" s="38"/>
      <c r="C152" s="39"/>
      <c r="D152" s="193" t="s">
        <v>163</v>
      </c>
      <c r="E152" s="39"/>
      <c r="F152" s="194" t="s">
        <v>296</v>
      </c>
      <c r="G152" s="39"/>
      <c r="H152" s="39"/>
      <c r="I152" s="195"/>
      <c r="J152" s="39"/>
      <c r="K152" s="39"/>
      <c r="L152" s="42"/>
      <c r="M152" s="196"/>
      <c r="N152" s="197"/>
      <c r="O152" s="67"/>
      <c r="P152" s="67"/>
      <c r="Q152" s="67"/>
      <c r="R152" s="67"/>
      <c r="S152" s="67"/>
      <c r="T152" s="68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9" t="s">
        <v>163</v>
      </c>
      <c r="AU152" s="19" t="s">
        <v>90</v>
      </c>
    </row>
    <row r="153" spans="2:51" s="13" customFormat="1" ht="11.25">
      <c r="B153" s="198"/>
      <c r="C153" s="199"/>
      <c r="D153" s="200" t="s">
        <v>165</v>
      </c>
      <c r="E153" s="201" t="s">
        <v>79</v>
      </c>
      <c r="F153" s="202" t="s">
        <v>806</v>
      </c>
      <c r="G153" s="199"/>
      <c r="H153" s="203">
        <v>190</v>
      </c>
      <c r="I153" s="204"/>
      <c r="J153" s="199"/>
      <c r="K153" s="199"/>
      <c r="L153" s="205"/>
      <c r="M153" s="206"/>
      <c r="N153" s="207"/>
      <c r="O153" s="207"/>
      <c r="P153" s="207"/>
      <c r="Q153" s="207"/>
      <c r="R153" s="207"/>
      <c r="S153" s="207"/>
      <c r="T153" s="208"/>
      <c r="AT153" s="209" t="s">
        <v>165</v>
      </c>
      <c r="AU153" s="209" t="s">
        <v>90</v>
      </c>
      <c r="AV153" s="13" t="s">
        <v>90</v>
      </c>
      <c r="AW153" s="13" t="s">
        <v>41</v>
      </c>
      <c r="AX153" s="13" t="s">
        <v>88</v>
      </c>
      <c r="AY153" s="209" t="s">
        <v>154</v>
      </c>
    </row>
    <row r="154" spans="1:65" s="2" customFormat="1" ht="37.9" customHeight="1">
      <c r="A154" s="37"/>
      <c r="B154" s="38"/>
      <c r="C154" s="181" t="s">
        <v>276</v>
      </c>
      <c r="D154" s="181" t="s">
        <v>156</v>
      </c>
      <c r="E154" s="182" t="s">
        <v>807</v>
      </c>
      <c r="F154" s="183" t="s">
        <v>808</v>
      </c>
      <c r="G154" s="184" t="s">
        <v>193</v>
      </c>
      <c r="H154" s="185">
        <v>1257.58</v>
      </c>
      <c r="I154" s="186"/>
      <c r="J154" s="185">
        <f>ROUND(I154*H154,2)</f>
        <v>0</v>
      </c>
      <c r="K154" s="183" t="s">
        <v>160</v>
      </c>
      <c r="L154" s="42"/>
      <c r="M154" s="187" t="s">
        <v>79</v>
      </c>
      <c r="N154" s="188" t="s">
        <v>51</v>
      </c>
      <c r="O154" s="67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91" t="s">
        <v>161</v>
      </c>
      <c r="AT154" s="191" t="s">
        <v>156</v>
      </c>
      <c r="AU154" s="191" t="s">
        <v>90</v>
      </c>
      <c r="AY154" s="19" t="s">
        <v>154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9" t="s">
        <v>88</v>
      </c>
      <c r="BK154" s="192">
        <f>ROUND(I154*H154,2)</f>
        <v>0</v>
      </c>
      <c r="BL154" s="19" t="s">
        <v>161</v>
      </c>
      <c r="BM154" s="191" t="s">
        <v>809</v>
      </c>
    </row>
    <row r="155" spans="1:47" s="2" customFormat="1" ht="11.25">
      <c r="A155" s="37"/>
      <c r="B155" s="38"/>
      <c r="C155" s="39"/>
      <c r="D155" s="193" t="s">
        <v>163</v>
      </c>
      <c r="E155" s="39"/>
      <c r="F155" s="194" t="s">
        <v>810</v>
      </c>
      <c r="G155" s="39"/>
      <c r="H155" s="39"/>
      <c r="I155" s="195"/>
      <c r="J155" s="39"/>
      <c r="K155" s="39"/>
      <c r="L155" s="42"/>
      <c r="M155" s="196"/>
      <c r="N155" s="197"/>
      <c r="O155" s="67"/>
      <c r="P155" s="67"/>
      <c r="Q155" s="67"/>
      <c r="R155" s="67"/>
      <c r="S155" s="67"/>
      <c r="T155" s="68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9" t="s">
        <v>163</v>
      </c>
      <c r="AU155" s="19" t="s">
        <v>90</v>
      </c>
    </row>
    <row r="156" spans="2:51" s="13" customFormat="1" ht="11.25">
      <c r="B156" s="198"/>
      <c r="C156" s="199"/>
      <c r="D156" s="200" t="s">
        <v>165</v>
      </c>
      <c r="E156" s="201" t="s">
        <v>79</v>
      </c>
      <c r="F156" s="202" t="s">
        <v>811</v>
      </c>
      <c r="G156" s="199"/>
      <c r="H156" s="203">
        <v>482.13</v>
      </c>
      <c r="I156" s="204"/>
      <c r="J156" s="199"/>
      <c r="K156" s="199"/>
      <c r="L156" s="205"/>
      <c r="M156" s="206"/>
      <c r="N156" s="207"/>
      <c r="O156" s="207"/>
      <c r="P156" s="207"/>
      <c r="Q156" s="207"/>
      <c r="R156" s="207"/>
      <c r="S156" s="207"/>
      <c r="T156" s="208"/>
      <c r="AT156" s="209" t="s">
        <v>165</v>
      </c>
      <c r="AU156" s="209" t="s">
        <v>90</v>
      </c>
      <c r="AV156" s="13" t="s">
        <v>90</v>
      </c>
      <c r="AW156" s="13" t="s">
        <v>41</v>
      </c>
      <c r="AX156" s="13" t="s">
        <v>81</v>
      </c>
      <c r="AY156" s="209" t="s">
        <v>154</v>
      </c>
    </row>
    <row r="157" spans="2:51" s="13" customFormat="1" ht="11.25">
      <c r="B157" s="198"/>
      <c r="C157" s="199"/>
      <c r="D157" s="200" t="s">
        <v>165</v>
      </c>
      <c r="E157" s="201" t="s">
        <v>79</v>
      </c>
      <c r="F157" s="202" t="s">
        <v>812</v>
      </c>
      <c r="G157" s="199"/>
      <c r="H157" s="203">
        <v>775.45</v>
      </c>
      <c r="I157" s="204"/>
      <c r="J157" s="199"/>
      <c r="K157" s="199"/>
      <c r="L157" s="205"/>
      <c r="M157" s="206"/>
      <c r="N157" s="207"/>
      <c r="O157" s="207"/>
      <c r="P157" s="207"/>
      <c r="Q157" s="207"/>
      <c r="R157" s="207"/>
      <c r="S157" s="207"/>
      <c r="T157" s="208"/>
      <c r="AT157" s="209" t="s">
        <v>165</v>
      </c>
      <c r="AU157" s="209" t="s">
        <v>90</v>
      </c>
      <c r="AV157" s="13" t="s">
        <v>90</v>
      </c>
      <c r="AW157" s="13" t="s">
        <v>41</v>
      </c>
      <c r="AX157" s="13" t="s">
        <v>81</v>
      </c>
      <c r="AY157" s="209" t="s">
        <v>154</v>
      </c>
    </row>
    <row r="158" spans="2:51" s="15" customFormat="1" ht="11.25">
      <c r="B158" s="220"/>
      <c r="C158" s="221"/>
      <c r="D158" s="200" t="s">
        <v>165</v>
      </c>
      <c r="E158" s="222" t="s">
        <v>79</v>
      </c>
      <c r="F158" s="223" t="s">
        <v>206</v>
      </c>
      <c r="G158" s="221"/>
      <c r="H158" s="224">
        <v>1257.58</v>
      </c>
      <c r="I158" s="225"/>
      <c r="J158" s="221"/>
      <c r="K158" s="221"/>
      <c r="L158" s="226"/>
      <c r="M158" s="227"/>
      <c r="N158" s="228"/>
      <c r="O158" s="228"/>
      <c r="P158" s="228"/>
      <c r="Q158" s="228"/>
      <c r="R158" s="228"/>
      <c r="S158" s="228"/>
      <c r="T158" s="229"/>
      <c r="AT158" s="230" t="s">
        <v>165</v>
      </c>
      <c r="AU158" s="230" t="s">
        <v>90</v>
      </c>
      <c r="AV158" s="15" t="s">
        <v>161</v>
      </c>
      <c r="AW158" s="15" t="s">
        <v>41</v>
      </c>
      <c r="AX158" s="15" t="s">
        <v>88</v>
      </c>
      <c r="AY158" s="230" t="s">
        <v>154</v>
      </c>
    </row>
    <row r="159" spans="1:65" s="2" customFormat="1" ht="37.9" customHeight="1">
      <c r="A159" s="37"/>
      <c r="B159" s="38"/>
      <c r="C159" s="181" t="s">
        <v>284</v>
      </c>
      <c r="D159" s="181" t="s">
        <v>156</v>
      </c>
      <c r="E159" s="182" t="s">
        <v>299</v>
      </c>
      <c r="F159" s="183" t="s">
        <v>300</v>
      </c>
      <c r="G159" s="184" t="s">
        <v>193</v>
      </c>
      <c r="H159" s="185">
        <v>194.03</v>
      </c>
      <c r="I159" s="186"/>
      <c r="J159" s="185">
        <f>ROUND(I159*H159,2)</f>
        <v>0</v>
      </c>
      <c r="K159" s="183" t="s">
        <v>160</v>
      </c>
      <c r="L159" s="42"/>
      <c r="M159" s="187" t="s">
        <v>79</v>
      </c>
      <c r="N159" s="188" t="s">
        <v>51</v>
      </c>
      <c r="O159" s="67"/>
      <c r="P159" s="189">
        <f>O159*H159</f>
        <v>0</v>
      </c>
      <c r="Q159" s="189">
        <v>0</v>
      </c>
      <c r="R159" s="189">
        <f>Q159*H159</f>
        <v>0</v>
      </c>
      <c r="S159" s="189">
        <v>0</v>
      </c>
      <c r="T159" s="190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91" t="s">
        <v>161</v>
      </c>
      <c r="AT159" s="191" t="s">
        <v>156</v>
      </c>
      <c r="AU159" s="191" t="s">
        <v>90</v>
      </c>
      <c r="AY159" s="19" t="s">
        <v>154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9" t="s">
        <v>88</v>
      </c>
      <c r="BK159" s="192">
        <f>ROUND(I159*H159,2)</f>
        <v>0</v>
      </c>
      <c r="BL159" s="19" t="s">
        <v>161</v>
      </c>
      <c r="BM159" s="191" t="s">
        <v>813</v>
      </c>
    </row>
    <row r="160" spans="1:47" s="2" customFormat="1" ht="11.25">
      <c r="A160" s="37"/>
      <c r="B160" s="38"/>
      <c r="C160" s="39"/>
      <c r="D160" s="193" t="s">
        <v>163</v>
      </c>
      <c r="E160" s="39"/>
      <c r="F160" s="194" t="s">
        <v>302</v>
      </c>
      <c r="G160" s="39"/>
      <c r="H160" s="39"/>
      <c r="I160" s="195"/>
      <c r="J160" s="39"/>
      <c r="K160" s="39"/>
      <c r="L160" s="42"/>
      <c r="M160" s="196"/>
      <c r="N160" s="197"/>
      <c r="O160" s="67"/>
      <c r="P160" s="67"/>
      <c r="Q160" s="67"/>
      <c r="R160" s="67"/>
      <c r="S160" s="67"/>
      <c r="T160" s="68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9" t="s">
        <v>163</v>
      </c>
      <c r="AU160" s="19" t="s">
        <v>90</v>
      </c>
    </row>
    <row r="161" spans="2:51" s="13" customFormat="1" ht="11.25">
      <c r="B161" s="198"/>
      <c r="C161" s="199"/>
      <c r="D161" s="200" t="s">
        <v>165</v>
      </c>
      <c r="E161" s="201" t="s">
        <v>79</v>
      </c>
      <c r="F161" s="202" t="s">
        <v>814</v>
      </c>
      <c r="G161" s="199"/>
      <c r="H161" s="203">
        <v>194.03</v>
      </c>
      <c r="I161" s="204"/>
      <c r="J161" s="199"/>
      <c r="K161" s="199"/>
      <c r="L161" s="205"/>
      <c r="M161" s="206"/>
      <c r="N161" s="207"/>
      <c r="O161" s="207"/>
      <c r="P161" s="207"/>
      <c r="Q161" s="207"/>
      <c r="R161" s="207"/>
      <c r="S161" s="207"/>
      <c r="T161" s="208"/>
      <c r="AT161" s="209" t="s">
        <v>165</v>
      </c>
      <c r="AU161" s="209" t="s">
        <v>90</v>
      </c>
      <c r="AV161" s="13" t="s">
        <v>90</v>
      </c>
      <c r="AW161" s="13" t="s">
        <v>41</v>
      </c>
      <c r="AX161" s="13" t="s">
        <v>88</v>
      </c>
      <c r="AY161" s="209" t="s">
        <v>154</v>
      </c>
    </row>
    <row r="162" spans="1:65" s="2" customFormat="1" ht="37.9" customHeight="1">
      <c r="A162" s="37"/>
      <c r="B162" s="38"/>
      <c r="C162" s="181" t="s">
        <v>7</v>
      </c>
      <c r="D162" s="181" t="s">
        <v>156</v>
      </c>
      <c r="E162" s="182" t="s">
        <v>305</v>
      </c>
      <c r="F162" s="183" t="s">
        <v>306</v>
      </c>
      <c r="G162" s="184" t="s">
        <v>193</v>
      </c>
      <c r="H162" s="185">
        <v>582.09</v>
      </c>
      <c r="I162" s="186"/>
      <c r="J162" s="185">
        <f>ROUND(I162*H162,2)</f>
        <v>0</v>
      </c>
      <c r="K162" s="183" t="s">
        <v>160</v>
      </c>
      <c r="L162" s="42"/>
      <c r="M162" s="187" t="s">
        <v>79</v>
      </c>
      <c r="N162" s="188" t="s">
        <v>51</v>
      </c>
      <c r="O162" s="67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91" t="s">
        <v>161</v>
      </c>
      <c r="AT162" s="191" t="s">
        <v>156</v>
      </c>
      <c r="AU162" s="191" t="s">
        <v>90</v>
      </c>
      <c r="AY162" s="19" t="s">
        <v>154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9" t="s">
        <v>88</v>
      </c>
      <c r="BK162" s="192">
        <f>ROUND(I162*H162,2)</f>
        <v>0</v>
      </c>
      <c r="BL162" s="19" t="s">
        <v>161</v>
      </c>
      <c r="BM162" s="191" t="s">
        <v>815</v>
      </c>
    </row>
    <row r="163" spans="1:47" s="2" customFormat="1" ht="11.25">
      <c r="A163" s="37"/>
      <c r="B163" s="38"/>
      <c r="C163" s="39"/>
      <c r="D163" s="193" t="s">
        <v>163</v>
      </c>
      <c r="E163" s="39"/>
      <c r="F163" s="194" t="s">
        <v>308</v>
      </c>
      <c r="G163" s="39"/>
      <c r="H163" s="39"/>
      <c r="I163" s="195"/>
      <c r="J163" s="39"/>
      <c r="K163" s="39"/>
      <c r="L163" s="42"/>
      <c r="M163" s="196"/>
      <c r="N163" s="197"/>
      <c r="O163" s="67"/>
      <c r="P163" s="67"/>
      <c r="Q163" s="67"/>
      <c r="R163" s="67"/>
      <c r="S163" s="67"/>
      <c r="T163" s="68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9" t="s">
        <v>163</v>
      </c>
      <c r="AU163" s="19" t="s">
        <v>90</v>
      </c>
    </row>
    <row r="164" spans="2:51" s="13" customFormat="1" ht="11.25">
      <c r="B164" s="198"/>
      <c r="C164" s="199"/>
      <c r="D164" s="200" t="s">
        <v>165</v>
      </c>
      <c r="E164" s="201" t="s">
        <v>79</v>
      </c>
      <c r="F164" s="202" t="s">
        <v>816</v>
      </c>
      <c r="G164" s="199"/>
      <c r="H164" s="203">
        <v>582.09</v>
      </c>
      <c r="I164" s="204"/>
      <c r="J164" s="199"/>
      <c r="K164" s="199"/>
      <c r="L164" s="205"/>
      <c r="M164" s="206"/>
      <c r="N164" s="207"/>
      <c r="O164" s="207"/>
      <c r="P164" s="207"/>
      <c r="Q164" s="207"/>
      <c r="R164" s="207"/>
      <c r="S164" s="207"/>
      <c r="T164" s="208"/>
      <c r="AT164" s="209" t="s">
        <v>165</v>
      </c>
      <c r="AU164" s="209" t="s">
        <v>90</v>
      </c>
      <c r="AV164" s="13" t="s">
        <v>90</v>
      </c>
      <c r="AW164" s="13" t="s">
        <v>41</v>
      </c>
      <c r="AX164" s="13" t="s">
        <v>88</v>
      </c>
      <c r="AY164" s="209" t="s">
        <v>154</v>
      </c>
    </row>
    <row r="165" spans="1:65" s="2" customFormat="1" ht="37.9" customHeight="1">
      <c r="A165" s="37"/>
      <c r="B165" s="38"/>
      <c r="C165" s="181" t="s">
        <v>291</v>
      </c>
      <c r="D165" s="181" t="s">
        <v>156</v>
      </c>
      <c r="E165" s="182" t="s">
        <v>311</v>
      </c>
      <c r="F165" s="183" t="s">
        <v>312</v>
      </c>
      <c r="G165" s="184" t="s">
        <v>193</v>
      </c>
      <c r="H165" s="185">
        <v>401.86</v>
      </c>
      <c r="I165" s="186"/>
      <c r="J165" s="185">
        <f>ROUND(I165*H165,2)</f>
        <v>0</v>
      </c>
      <c r="K165" s="183" t="s">
        <v>160</v>
      </c>
      <c r="L165" s="42"/>
      <c r="M165" s="187" t="s">
        <v>79</v>
      </c>
      <c r="N165" s="188" t="s">
        <v>51</v>
      </c>
      <c r="O165" s="67"/>
      <c r="P165" s="189">
        <f>O165*H165</f>
        <v>0</v>
      </c>
      <c r="Q165" s="189">
        <v>0</v>
      </c>
      <c r="R165" s="189">
        <f>Q165*H165</f>
        <v>0</v>
      </c>
      <c r="S165" s="189">
        <v>0</v>
      </c>
      <c r="T165" s="190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91" t="s">
        <v>161</v>
      </c>
      <c r="AT165" s="191" t="s">
        <v>156</v>
      </c>
      <c r="AU165" s="191" t="s">
        <v>90</v>
      </c>
      <c r="AY165" s="19" t="s">
        <v>154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9" t="s">
        <v>88</v>
      </c>
      <c r="BK165" s="192">
        <f>ROUND(I165*H165,2)</f>
        <v>0</v>
      </c>
      <c r="BL165" s="19" t="s">
        <v>161</v>
      </c>
      <c r="BM165" s="191" t="s">
        <v>817</v>
      </c>
    </row>
    <row r="166" spans="1:47" s="2" customFormat="1" ht="11.25">
      <c r="A166" s="37"/>
      <c r="B166" s="38"/>
      <c r="C166" s="39"/>
      <c r="D166" s="193" t="s">
        <v>163</v>
      </c>
      <c r="E166" s="39"/>
      <c r="F166" s="194" t="s">
        <v>314</v>
      </c>
      <c r="G166" s="39"/>
      <c r="H166" s="39"/>
      <c r="I166" s="195"/>
      <c r="J166" s="39"/>
      <c r="K166" s="39"/>
      <c r="L166" s="42"/>
      <c r="M166" s="196"/>
      <c r="N166" s="197"/>
      <c r="O166" s="67"/>
      <c r="P166" s="67"/>
      <c r="Q166" s="67"/>
      <c r="R166" s="67"/>
      <c r="S166" s="67"/>
      <c r="T166" s="68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9" t="s">
        <v>163</v>
      </c>
      <c r="AU166" s="19" t="s">
        <v>90</v>
      </c>
    </row>
    <row r="167" spans="2:51" s="13" customFormat="1" ht="11.25">
      <c r="B167" s="198"/>
      <c r="C167" s="199"/>
      <c r="D167" s="200" t="s">
        <v>165</v>
      </c>
      <c r="E167" s="201" t="s">
        <v>79</v>
      </c>
      <c r="F167" s="202" t="s">
        <v>818</v>
      </c>
      <c r="G167" s="199"/>
      <c r="H167" s="203">
        <v>401.86</v>
      </c>
      <c r="I167" s="204"/>
      <c r="J167" s="199"/>
      <c r="K167" s="199"/>
      <c r="L167" s="205"/>
      <c r="M167" s="206"/>
      <c r="N167" s="207"/>
      <c r="O167" s="207"/>
      <c r="P167" s="207"/>
      <c r="Q167" s="207"/>
      <c r="R167" s="207"/>
      <c r="S167" s="207"/>
      <c r="T167" s="208"/>
      <c r="AT167" s="209" t="s">
        <v>165</v>
      </c>
      <c r="AU167" s="209" t="s">
        <v>90</v>
      </c>
      <c r="AV167" s="13" t="s">
        <v>90</v>
      </c>
      <c r="AW167" s="13" t="s">
        <v>41</v>
      </c>
      <c r="AX167" s="13" t="s">
        <v>88</v>
      </c>
      <c r="AY167" s="209" t="s">
        <v>154</v>
      </c>
    </row>
    <row r="168" spans="1:65" s="2" customFormat="1" ht="37.9" customHeight="1">
      <c r="A168" s="37"/>
      <c r="B168" s="38"/>
      <c r="C168" s="181" t="s">
        <v>298</v>
      </c>
      <c r="D168" s="181" t="s">
        <v>156</v>
      </c>
      <c r="E168" s="182" t="s">
        <v>317</v>
      </c>
      <c r="F168" s="183" t="s">
        <v>318</v>
      </c>
      <c r="G168" s="184" t="s">
        <v>193</v>
      </c>
      <c r="H168" s="185">
        <v>1205.58</v>
      </c>
      <c r="I168" s="186"/>
      <c r="J168" s="185">
        <f>ROUND(I168*H168,2)</f>
        <v>0</v>
      </c>
      <c r="K168" s="183" t="s">
        <v>160</v>
      </c>
      <c r="L168" s="42"/>
      <c r="M168" s="187" t="s">
        <v>79</v>
      </c>
      <c r="N168" s="188" t="s">
        <v>51</v>
      </c>
      <c r="O168" s="67"/>
      <c r="P168" s="189">
        <f>O168*H168</f>
        <v>0</v>
      </c>
      <c r="Q168" s="189">
        <v>0</v>
      </c>
      <c r="R168" s="189">
        <f>Q168*H168</f>
        <v>0</v>
      </c>
      <c r="S168" s="189">
        <v>0</v>
      </c>
      <c r="T168" s="190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91" t="s">
        <v>161</v>
      </c>
      <c r="AT168" s="191" t="s">
        <v>156</v>
      </c>
      <c r="AU168" s="191" t="s">
        <v>90</v>
      </c>
      <c r="AY168" s="19" t="s">
        <v>154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9" t="s">
        <v>88</v>
      </c>
      <c r="BK168" s="192">
        <f>ROUND(I168*H168,2)</f>
        <v>0</v>
      </c>
      <c r="BL168" s="19" t="s">
        <v>161</v>
      </c>
      <c r="BM168" s="191" t="s">
        <v>819</v>
      </c>
    </row>
    <row r="169" spans="1:47" s="2" customFormat="1" ht="11.25">
      <c r="A169" s="37"/>
      <c r="B169" s="38"/>
      <c r="C169" s="39"/>
      <c r="D169" s="193" t="s">
        <v>163</v>
      </c>
      <c r="E169" s="39"/>
      <c r="F169" s="194" t="s">
        <v>320</v>
      </c>
      <c r="G169" s="39"/>
      <c r="H169" s="39"/>
      <c r="I169" s="195"/>
      <c r="J169" s="39"/>
      <c r="K169" s="39"/>
      <c r="L169" s="42"/>
      <c r="M169" s="196"/>
      <c r="N169" s="197"/>
      <c r="O169" s="67"/>
      <c r="P169" s="67"/>
      <c r="Q169" s="67"/>
      <c r="R169" s="67"/>
      <c r="S169" s="67"/>
      <c r="T169" s="68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9" t="s">
        <v>163</v>
      </c>
      <c r="AU169" s="19" t="s">
        <v>90</v>
      </c>
    </row>
    <row r="170" spans="2:51" s="13" customFormat="1" ht="11.25">
      <c r="B170" s="198"/>
      <c r="C170" s="199"/>
      <c r="D170" s="200" t="s">
        <v>165</v>
      </c>
      <c r="E170" s="201" t="s">
        <v>79</v>
      </c>
      <c r="F170" s="202" t="s">
        <v>820</v>
      </c>
      <c r="G170" s="199"/>
      <c r="H170" s="203">
        <v>1205.58</v>
      </c>
      <c r="I170" s="204"/>
      <c r="J170" s="199"/>
      <c r="K170" s="199"/>
      <c r="L170" s="205"/>
      <c r="M170" s="206"/>
      <c r="N170" s="207"/>
      <c r="O170" s="207"/>
      <c r="P170" s="207"/>
      <c r="Q170" s="207"/>
      <c r="R170" s="207"/>
      <c r="S170" s="207"/>
      <c r="T170" s="208"/>
      <c r="AT170" s="209" t="s">
        <v>165</v>
      </c>
      <c r="AU170" s="209" t="s">
        <v>90</v>
      </c>
      <c r="AV170" s="13" t="s">
        <v>90</v>
      </c>
      <c r="AW170" s="13" t="s">
        <v>41</v>
      </c>
      <c r="AX170" s="13" t="s">
        <v>88</v>
      </c>
      <c r="AY170" s="209" t="s">
        <v>154</v>
      </c>
    </row>
    <row r="171" spans="1:65" s="2" customFormat="1" ht="24.2" customHeight="1">
      <c r="A171" s="37"/>
      <c r="B171" s="38"/>
      <c r="C171" s="181" t="s">
        <v>304</v>
      </c>
      <c r="D171" s="181" t="s">
        <v>156</v>
      </c>
      <c r="E171" s="182" t="s">
        <v>821</v>
      </c>
      <c r="F171" s="183" t="s">
        <v>822</v>
      </c>
      <c r="G171" s="184" t="s">
        <v>193</v>
      </c>
      <c r="H171" s="185">
        <v>969.48</v>
      </c>
      <c r="I171" s="186"/>
      <c r="J171" s="185">
        <f>ROUND(I171*H171,2)</f>
        <v>0</v>
      </c>
      <c r="K171" s="183" t="s">
        <v>160</v>
      </c>
      <c r="L171" s="42"/>
      <c r="M171" s="187" t="s">
        <v>79</v>
      </c>
      <c r="N171" s="188" t="s">
        <v>51</v>
      </c>
      <c r="O171" s="67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91" t="s">
        <v>161</v>
      </c>
      <c r="AT171" s="191" t="s">
        <v>156</v>
      </c>
      <c r="AU171" s="191" t="s">
        <v>90</v>
      </c>
      <c r="AY171" s="19" t="s">
        <v>154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9" t="s">
        <v>88</v>
      </c>
      <c r="BK171" s="192">
        <f>ROUND(I171*H171,2)</f>
        <v>0</v>
      </c>
      <c r="BL171" s="19" t="s">
        <v>161</v>
      </c>
      <c r="BM171" s="191" t="s">
        <v>823</v>
      </c>
    </row>
    <row r="172" spans="1:47" s="2" customFormat="1" ht="11.25">
      <c r="A172" s="37"/>
      <c r="B172" s="38"/>
      <c r="C172" s="39"/>
      <c r="D172" s="193" t="s">
        <v>163</v>
      </c>
      <c r="E172" s="39"/>
      <c r="F172" s="194" t="s">
        <v>824</v>
      </c>
      <c r="G172" s="39"/>
      <c r="H172" s="39"/>
      <c r="I172" s="195"/>
      <c r="J172" s="39"/>
      <c r="K172" s="39"/>
      <c r="L172" s="42"/>
      <c r="M172" s="196"/>
      <c r="N172" s="197"/>
      <c r="O172" s="67"/>
      <c r="P172" s="67"/>
      <c r="Q172" s="67"/>
      <c r="R172" s="67"/>
      <c r="S172" s="67"/>
      <c r="T172" s="68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9" t="s">
        <v>163</v>
      </c>
      <c r="AU172" s="19" t="s">
        <v>90</v>
      </c>
    </row>
    <row r="173" spans="2:51" s="13" customFormat="1" ht="11.25">
      <c r="B173" s="198"/>
      <c r="C173" s="199"/>
      <c r="D173" s="200" t="s">
        <v>165</v>
      </c>
      <c r="E173" s="201" t="s">
        <v>79</v>
      </c>
      <c r="F173" s="202" t="s">
        <v>825</v>
      </c>
      <c r="G173" s="199"/>
      <c r="H173" s="203">
        <v>194.03</v>
      </c>
      <c r="I173" s="204"/>
      <c r="J173" s="199"/>
      <c r="K173" s="199"/>
      <c r="L173" s="205"/>
      <c r="M173" s="206"/>
      <c r="N173" s="207"/>
      <c r="O173" s="207"/>
      <c r="P173" s="207"/>
      <c r="Q173" s="207"/>
      <c r="R173" s="207"/>
      <c r="S173" s="207"/>
      <c r="T173" s="208"/>
      <c r="AT173" s="209" t="s">
        <v>165</v>
      </c>
      <c r="AU173" s="209" t="s">
        <v>90</v>
      </c>
      <c r="AV173" s="13" t="s">
        <v>90</v>
      </c>
      <c r="AW173" s="13" t="s">
        <v>41</v>
      </c>
      <c r="AX173" s="13" t="s">
        <v>81</v>
      </c>
      <c r="AY173" s="209" t="s">
        <v>154</v>
      </c>
    </row>
    <row r="174" spans="2:51" s="13" customFormat="1" ht="11.25">
      <c r="B174" s="198"/>
      <c r="C174" s="199"/>
      <c r="D174" s="200" t="s">
        <v>165</v>
      </c>
      <c r="E174" s="201" t="s">
        <v>79</v>
      </c>
      <c r="F174" s="202" t="s">
        <v>826</v>
      </c>
      <c r="G174" s="199"/>
      <c r="H174" s="203">
        <v>775.45</v>
      </c>
      <c r="I174" s="204"/>
      <c r="J174" s="199"/>
      <c r="K174" s="199"/>
      <c r="L174" s="205"/>
      <c r="M174" s="206"/>
      <c r="N174" s="207"/>
      <c r="O174" s="207"/>
      <c r="P174" s="207"/>
      <c r="Q174" s="207"/>
      <c r="R174" s="207"/>
      <c r="S174" s="207"/>
      <c r="T174" s="208"/>
      <c r="AT174" s="209" t="s">
        <v>165</v>
      </c>
      <c r="AU174" s="209" t="s">
        <v>90</v>
      </c>
      <c r="AV174" s="13" t="s">
        <v>90</v>
      </c>
      <c r="AW174" s="13" t="s">
        <v>41</v>
      </c>
      <c r="AX174" s="13" t="s">
        <v>81</v>
      </c>
      <c r="AY174" s="209" t="s">
        <v>154</v>
      </c>
    </row>
    <row r="175" spans="2:51" s="15" customFormat="1" ht="11.25">
      <c r="B175" s="220"/>
      <c r="C175" s="221"/>
      <c r="D175" s="200" t="s">
        <v>165</v>
      </c>
      <c r="E175" s="222" t="s">
        <v>79</v>
      </c>
      <c r="F175" s="223" t="s">
        <v>206</v>
      </c>
      <c r="G175" s="221"/>
      <c r="H175" s="224">
        <v>969.48</v>
      </c>
      <c r="I175" s="225"/>
      <c r="J175" s="221"/>
      <c r="K175" s="221"/>
      <c r="L175" s="226"/>
      <c r="M175" s="227"/>
      <c r="N175" s="228"/>
      <c r="O175" s="228"/>
      <c r="P175" s="228"/>
      <c r="Q175" s="228"/>
      <c r="R175" s="228"/>
      <c r="S175" s="228"/>
      <c r="T175" s="229"/>
      <c r="AT175" s="230" t="s">
        <v>165</v>
      </c>
      <c r="AU175" s="230" t="s">
        <v>90</v>
      </c>
      <c r="AV175" s="15" t="s">
        <v>161</v>
      </c>
      <c r="AW175" s="15" t="s">
        <v>41</v>
      </c>
      <c r="AX175" s="15" t="s">
        <v>88</v>
      </c>
      <c r="AY175" s="230" t="s">
        <v>154</v>
      </c>
    </row>
    <row r="176" spans="1:65" s="2" customFormat="1" ht="16.5" customHeight="1">
      <c r="A176" s="37"/>
      <c r="B176" s="38"/>
      <c r="C176" s="181" t="s">
        <v>310</v>
      </c>
      <c r="D176" s="181" t="s">
        <v>156</v>
      </c>
      <c r="E176" s="182" t="s">
        <v>323</v>
      </c>
      <c r="F176" s="183" t="s">
        <v>324</v>
      </c>
      <c r="G176" s="184" t="s">
        <v>280</v>
      </c>
      <c r="H176" s="185">
        <v>1072.6</v>
      </c>
      <c r="I176" s="186"/>
      <c r="J176" s="185">
        <f>ROUND(I176*H176,2)</f>
        <v>0</v>
      </c>
      <c r="K176" s="183" t="s">
        <v>79</v>
      </c>
      <c r="L176" s="42"/>
      <c r="M176" s="187" t="s">
        <v>79</v>
      </c>
      <c r="N176" s="188" t="s">
        <v>51</v>
      </c>
      <c r="O176" s="67"/>
      <c r="P176" s="189">
        <f>O176*H176</f>
        <v>0</v>
      </c>
      <c r="Q176" s="189">
        <v>0</v>
      </c>
      <c r="R176" s="189">
        <f>Q176*H176</f>
        <v>0</v>
      </c>
      <c r="S176" s="189">
        <v>0</v>
      </c>
      <c r="T176" s="190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91" t="s">
        <v>161</v>
      </c>
      <c r="AT176" s="191" t="s">
        <v>156</v>
      </c>
      <c r="AU176" s="191" t="s">
        <v>90</v>
      </c>
      <c r="AY176" s="19" t="s">
        <v>154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9" t="s">
        <v>88</v>
      </c>
      <c r="BK176" s="192">
        <f>ROUND(I176*H176,2)</f>
        <v>0</v>
      </c>
      <c r="BL176" s="19" t="s">
        <v>161</v>
      </c>
      <c r="BM176" s="191" t="s">
        <v>827</v>
      </c>
    </row>
    <row r="177" spans="1:47" s="2" customFormat="1" ht="29.25">
      <c r="A177" s="37"/>
      <c r="B177" s="38"/>
      <c r="C177" s="39"/>
      <c r="D177" s="200" t="s">
        <v>326</v>
      </c>
      <c r="E177" s="39"/>
      <c r="F177" s="240" t="s">
        <v>327</v>
      </c>
      <c r="G177" s="39"/>
      <c r="H177" s="39"/>
      <c r="I177" s="195"/>
      <c r="J177" s="39"/>
      <c r="K177" s="39"/>
      <c r="L177" s="42"/>
      <c r="M177" s="196"/>
      <c r="N177" s="197"/>
      <c r="O177" s="67"/>
      <c r="P177" s="67"/>
      <c r="Q177" s="67"/>
      <c r="R177" s="67"/>
      <c r="S177" s="67"/>
      <c r="T177" s="68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9" t="s">
        <v>326</v>
      </c>
      <c r="AU177" s="19" t="s">
        <v>90</v>
      </c>
    </row>
    <row r="178" spans="2:51" s="13" customFormat="1" ht="11.25">
      <c r="B178" s="198"/>
      <c r="C178" s="199"/>
      <c r="D178" s="200" t="s">
        <v>165</v>
      </c>
      <c r="E178" s="201" t="s">
        <v>79</v>
      </c>
      <c r="F178" s="202" t="s">
        <v>828</v>
      </c>
      <c r="G178" s="199"/>
      <c r="H178" s="203">
        <v>1072.6</v>
      </c>
      <c r="I178" s="204"/>
      <c r="J178" s="199"/>
      <c r="K178" s="199"/>
      <c r="L178" s="205"/>
      <c r="M178" s="206"/>
      <c r="N178" s="207"/>
      <c r="O178" s="207"/>
      <c r="P178" s="207"/>
      <c r="Q178" s="207"/>
      <c r="R178" s="207"/>
      <c r="S178" s="207"/>
      <c r="T178" s="208"/>
      <c r="AT178" s="209" t="s">
        <v>165</v>
      </c>
      <c r="AU178" s="209" t="s">
        <v>90</v>
      </c>
      <c r="AV178" s="13" t="s">
        <v>90</v>
      </c>
      <c r="AW178" s="13" t="s">
        <v>41</v>
      </c>
      <c r="AX178" s="13" t="s">
        <v>88</v>
      </c>
      <c r="AY178" s="209" t="s">
        <v>154</v>
      </c>
    </row>
    <row r="179" spans="1:65" s="2" customFormat="1" ht="24.2" customHeight="1">
      <c r="A179" s="37"/>
      <c r="B179" s="38"/>
      <c r="C179" s="181" t="s">
        <v>316</v>
      </c>
      <c r="D179" s="181" t="s">
        <v>156</v>
      </c>
      <c r="E179" s="182" t="s">
        <v>330</v>
      </c>
      <c r="F179" s="183" t="s">
        <v>331</v>
      </c>
      <c r="G179" s="184" t="s">
        <v>193</v>
      </c>
      <c r="H179" s="185">
        <v>576.21</v>
      </c>
      <c r="I179" s="186"/>
      <c r="J179" s="185">
        <f>ROUND(I179*H179,2)</f>
        <v>0</v>
      </c>
      <c r="K179" s="183" t="s">
        <v>160</v>
      </c>
      <c r="L179" s="42"/>
      <c r="M179" s="187" t="s">
        <v>79</v>
      </c>
      <c r="N179" s="188" t="s">
        <v>51</v>
      </c>
      <c r="O179" s="67"/>
      <c r="P179" s="189">
        <f>O179*H179</f>
        <v>0</v>
      </c>
      <c r="Q179" s="189">
        <v>0</v>
      </c>
      <c r="R179" s="189">
        <f>Q179*H179</f>
        <v>0</v>
      </c>
      <c r="S179" s="189">
        <v>0</v>
      </c>
      <c r="T179" s="190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91" t="s">
        <v>161</v>
      </c>
      <c r="AT179" s="191" t="s">
        <v>156</v>
      </c>
      <c r="AU179" s="191" t="s">
        <v>90</v>
      </c>
      <c r="AY179" s="19" t="s">
        <v>154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9" t="s">
        <v>88</v>
      </c>
      <c r="BK179" s="192">
        <f>ROUND(I179*H179,2)</f>
        <v>0</v>
      </c>
      <c r="BL179" s="19" t="s">
        <v>161</v>
      </c>
      <c r="BM179" s="191" t="s">
        <v>829</v>
      </c>
    </row>
    <row r="180" spans="1:47" s="2" customFormat="1" ht="11.25">
      <c r="A180" s="37"/>
      <c r="B180" s="38"/>
      <c r="C180" s="39"/>
      <c r="D180" s="193" t="s">
        <v>163</v>
      </c>
      <c r="E180" s="39"/>
      <c r="F180" s="194" t="s">
        <v>333</v>
      </c>
      <c r="G180" s="39"/>
      <c r="H180" s="39"/>
      <c r="I180" s="195"/>
      <c r="J180" s="39"/>
      <c r="K180" s="39"/>
      <c r="L180" s="42"/>
      <c r="M180" s="196"/>
      <c r="N180" s="197"/>
      <c r="O180" s="67"/>
      <c r="P180" s="67"/>
      <c r="Q180" s="67"/>
      <c r="R180" s="67"/>
      <c r="S180" s="67"/>
      <c r="T180" s="68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9" t="s">
        <v>163</v>
      </c>
      <c r="AU180" s="19" t="s">
        <v>90</v>
      </c>
    </row>
    <row r="181" spans="2:51" s="14" customFormat="1" ht="11.25">
      <c r="B181" s="210"/>
      <c r="C181" s="211"/>
      <c r="D181" s="200" t="s">
        <v>165</v>
      </c>
      <c r="E181" s="212" t="s">
        <v>79</v>
      </c>
      <c r="F181" s="213" t="s">
        <v>830</v>
      </c>
      <c r="G181" s="211"/>
      <c r="H181" s="212" t="s">
        <v>79</v>
      </c>
      <c r="I181" s="214"/>
      <c r="J181" s="211"/>
      <c r="K181" s="211"/>
      <c r="L181" s="215"/>
      <c r="M181" s="216"/>
      <c r="N181" s="217"/>
      <c r="O181" s="217"/>
      <c r="P181" s="217"/>
      <c r="Q181" s="217"/>
      <c r="R181" s="217"/>
      <c r="S181" s="217"/>
      <c r="T181" s="218"/>
      <c r="AT181" s="219" t="s">
        <v>165</v>
      </c>
      <c r="AU181" s="219" t="s">
        <v>90</v>
      </c>
      <c r="AV181" s="14" t="s">
        <v>88</v>
      </c>
      <c r="AW181" s="14" t="s">
        <v>41</v>
      </c>
      <c r="AX181" s="14" t="s">
        <v>81</v>
      </c>
      <c r="AY181" s="219" t="s">
        <v>154</v>
      </c>
    </row>
    <row r="182" spans="2:51" s="13" customFormat="1" ht="11.25">
      <c r="B182" s="198"/>
      <c r="C182" s="199"/>
      <c r="D182" s="200" t="s">
        <v>165</v>
      </c>
      <c r="E182" s="201" t="s">
        <v>79</v>
      </c>
      <c r="F182" s="202" t="s">
        <v>831</v>
      </c>
      <c r="G182" s="199"/>
      <c r="H182" s="203">
        <v>576.21</v>
      </c>
      <c r="I182" s="204"/>
      <c r="J182" s="199"/>
      <c r="K182" s="199"/>
      <c r="L182" s="205"/>
      <c r="M182" s="206"/>
      <c r="N182" s="207"/>
      <c r="O182" s="207"/>
      <c r="P182" s="207"/>
      <c r="Q182" s="207"/>
      <c r="R182" s="207"/>
      <c r="S182" s="207"/>
      <c r="T182" s="208"/>
      <c r="AT182" s="209" t="s">
        <v>165</v>
      </c>
      <c r="AU182" s="209" t="s">
        <v>90</v>
      </c>
      <c r="AV182" s="13" t="s">
        <v>90</v>
      </c>
      <c r="AW182" s="13" t="s">
        <v>41</v>
      </c>
      <c r="AX182" s="13" t="s">
        <v>88</v>
      </c>
      <c r="AY182" s="209" t="s">
        <v>154</v>
      </c>
    </row>
    <row r="183" spans="1:65" s="2" customFormat="1" ht="16.5" customHeight="1">
      <c r="A183" s="37"/>
      <c r="B183" s="38"/>
      <c r="C183" s="231" t="s">
        <v>322</v>
      </c>
      <c r="D183" s="231" t="s">
        <v>277</v>
      </c>
      <c r="E183" s="232" t="s">
        <v>337</v>
      </c>
      <c r="F183" s="233" t="s">
        <v>338</v>
      </c>
      <c r="G183" s="234" t="s">
        <v>280</v>
      </c>
      <c r="H183" s="235">
        <v>518.59</v>
      </c>
      <c r="I183" s="236"/>
      <c r="J183" s="235">
        <f>ROUND(I183*H183,2)</f>
        <v>0</v>
      </c>
      <c r="K183" s="233" t="s">
        <v>160</v>
      </c>
      <c r="L183" s="237"/>
      <c r="M183" s="238" t="s">
        <v>79</v>
      </c>
      <c r="N183" s="239" t="s">
        <v>51</v>
      </c>
      <c r="O183" s="67"/>
      <c r="P183" s="189">
        <f>O183*H183</f>
        <v>0</v>
      </c>
      <c r="Q183" s="189">
        <v>0</v>
      </c>
      <c r="R183" s="189">
        <f>Q183*H183</f>
        <v>0</v>
      </c>
      <c r="S183" s="189">
        <v>0</v>
      </c>
      <c r="T183" s="190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191" t="s">
        <v>207</v>
      </c>
      <c r="AT183" s="191" t="s">
        <v>277</v>
      </c>
      <c r="AU183" s="191" t="s">
        <v>90</v>
      </c>
      <c r="AY183" s="19" t="s">
        <v>154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9" t="s">
        <v>88</v>
      </c>
      <c r="BK183" s="192">
        <f>ROUND(I183*H183,2)</f>
        <v>0</v>
      </c>
      <c r="BL183" s="19" t="s">
        <v>161</v>
      </c>
      <c r="BM183" s="191" t="s">
        <v>832</v>
      </c>
    </row>
    <row r="184" spans="1:47" s="2" customFormat="1" ht="11.25">
      <c r="A184" s="37"/>
      <c r="B184" s="38"/>
      <c r="C184" s="39"/>
      <c r="D184" s="193" t="s">
        <v>163</v>
      </c>
      <c r="E184" s="39"/>
      <c r="F184" s="194" t="s">
        <v>340</v>
      </c>
      <c r="G184" s="39"/>
      <c r="H184" s="39"/>
      <c r="I184" s="195"/>
      <c r="J184" s="39"/>
      <c r="K184" s="39"/>
      <c r="L184" s="42"/>
      <c r="M184" s="196"/>
      <c r="N184" s="197"/>
      <c r="O184" s="67"/>
      <c r="P184" s="67"/>
      <c r="Q184" s="67"/>
      <c r="R184" s="67"/>
      <c r="S184" s="67"/>
      <c r="T184" s="68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9" t="s">
        <v>163</v>
      </c>
      <c r="AU184" s="19" t="s">
        <v>90</v>
      </c>
    </row>
    <row r="185" spans="2:51" s="13" customFormat="1" ht="11.25">
      <c r="B185" s="198"/>
      <c r="C185" s="199"/>
      <c r="D185" s="200" t="s">
        <v>165</v>
      </c>
      <c r="E185" s="201" t="s">
        <v>79</v>
      </c>
      <c r="F185" s="202" t="s">
        <v>833</v>
      </c>
      <c r="G185" s="199"/>
      <c r="H185" s="203">
        <v>518.59</v>
      </c>
      <c r="I185" s="204"/>
      <c r="J185" s="199"/>
      <c r="K185" s="199"/>
      <c r="L185" s="205"/>
      <c r="M185" s="206"/>
      <c r="N185" s="207"/>
      <c r="O185" s="207"/>
      <c r="P185" s="207"/>
      <c r="Q185" s="207"/>
      <c r="R185" s="207"/>
      <c r="S185" s="207"/>
      <c r="T185" s="208"/>
      <c r="AT185" s="209" t="s">
        <v>165</v>
      </c>
      <c r="AU185" s="209" t="s">
        <v>90</v>
      </c>
      <c r="AV185" s="13" t="s">
        <v>90</v>
      </c>
      <c r="AW185" s="13" t="s">
        <v>41</v>
      </c>
      <c r="AX185" s="13" t="s">
        <v>88</v>
      </c>
      <c r="AY185" s="209" t="s">
        <v>154</v>
      </c>
    </row>
    <row r="186" spans="1:65" s="2" customFormat="1" ht="16.5" customHeight="1">
      <c r="A186" s="37"/>
      <c r="B186" s="38"/>
      <c r="C186" s="181" t="s">
        <v>329</v>
      </c>
      <c r="D186" s="181" t="s">
        <v>156</v>
      </c>
      <c r="E186" s="182" t="s">
        <v>834</v>
      </c>
      <c r="F186" s="183" t="s">
        <v>835</v>
      </c>
      <c r="G186" s="184" t="s">
        <v>193</v>
      </c>
      <c r="H186" s="185">
        <v>288.11</v>
      </c>
      <c r="I186" s="186"/>
      <c r="J186" s="185">
        <f>ROUND(I186*H186,2)</f>
        <v>0</v>
      </c>
      <c r="K186" s="183" t="s">
        <v>79</v>
      </c>
      <c r="L186" s="42"/>
      <c r="M186" s="187" t="s">
        <v>79</v>
      </c>
      <c r="N186" s="188" t="s">
        <v>51</v>
      </c>
      <c r="O186" s="67"/>
      <c r="P186" s="189">
        <f>O186*H186</f>
        <v>0</v>
      </c>
      <c r="Q186" s="189">
        <v>0</v>
      </c>
      <c r="R186" s="189">
        <f>Q186*H186</f>
        <v>0</v>
      </c>
      <c r="S186" s="189">
        <v>0</v>
      </c>
      <c r="T186" s="190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91" t="s">
        <v>161</v>
      </c>
      <c r="AT186" s="191" t="s">
        <v>156</v>
      </c>
      <c r="AU186" s="191" t="s">
        <v>90</v>
      </c>
      <c r="AY186" s="19" t="s">
        <v>154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9" t="s">
        <v>88</v>
      </c>
      <c r="BK186" s="192">
        <f>ROUND(I186*H186,2)</f>
        <v>0</v>
      </c>
      <c r="BL186" s="19" t="s">
        <v>161</v>
      </c>
      <c r="BM186" s="191" t="s">
        <v>836</v>
      </c>
    </row>
    <row r="187" spans="2:51" s="13" customFormat="1" ht="11.25">
      <c r="B187" s="198"/>
      <c r="C187" s="199"/>
      <c r="D187" s="200" t="s">
        <v>165</v>
      </c>
      <c r="E187" s="201" t="s">
        <v>79</v>
      </c>
      <c r="F187" s="202" t="s">
        <v>837</v>
      </c>
      <c r="G187" s="199"/>
      <c r="H187" s="203">
        <v>288.11</v>
      </c>
      <c r="I187" s="204"/>
      <c r="J187" s="199"/>
      <c r="K187" s="199"/>
      <c r="L187" s="205"/>
      <c r="M187" s="206"/>
      <c r="N187" s="207"/>
      <c r="O187" s="207"/>
      <c r="P187" s="207"/>
      <c r="Q187" s="207"/>
      <c r="R187" s="207"/>
      <c r="S187" s="207"/>
      <c r="T187" s="208"/>
      <c r="AT187" s="209" t="s">
        <v>165</v>
      </c>
      <c r="AU187" s="209" t="s">
        <v>90</v>
      </c>
      <c r="AV187" s="13" t="s">
        <v>90</v>
      </c>
      <c r="AW187" s="13" t="s">
        <v>41</v>
      </c>
      <c r="AX187" s="13" t="s">
        <v>88</v>
      </c>
      <c r="AY187" s="209" t="s">
        <v>154</v>
      </c>
    </row>
    <row r="188" spans="1:65" s="2" customFormat="1" ht="37.9" customHeight="1">
      <c r="A188" s="37"/>
      <c r="B188" s="38"/>
      <c r="C188" s="181" t="s">
        <v>336</v>
      </c>
      <c r="D188" s="181" t="s">
        <v>156</v>
      </c>
      <c r="E188" s="182" t="s">
        <v>343</v>
      </c>
      <c r="F188" s="183" t="s">
        <v>344</v>
      </c>
      <c r="G188" s="184" t="s">
        <v>193</v>
      </c>
      <c r="H188" s="185">
        <v>174.3</v>
      </c>
      <c r="I188" s="186"/>
      <c r="J188" s="185">
        <f>ROUND(I188*H188,2)</f>
        <v>0</v>
      </c>
      <c r="K188" s="183" t="s">
        <v>160</v>
      </c>
      <c r="L188" s="42"/>
      <c r="M188" s="187" t="s">
        <v>79</v>
      </c>
      <c r="N188" s="188" t="s">
        <v>51</v>
      </c>
      <c r="O188" s="67"/>
      <c r="P188" s="189">
        <f>O188*H188</f>
        <v>0</v>
      </c>
      <c r="Q188" s="189">
        <v>0</v>
      </c>
      <c r="R188" s="189">
        <f>Q188*H188</f>
        <v>0</v>
      </c>
      <c r="S188" s="189">
        <v>0</v>
      </c>
      <c r="T188" s="190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91" t="s">
        <v>161</v>
      </c>
      <c r="AT188" s="191" t="s">
        <v>156</v>
      </c>
      <c r="AU188" s="191" t="s">
        <v>90</v>
      </c>
      <c r="AY188" s="19" t="s">
        <v>154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9" t="s">
        <v>88</v>
      </c>
      <c r="BK188" s="192">
        <f>ROUND(I188*H188,2)</f>
        <v>0</v>
      </c>
      <c r="BL188" s="19" t="s">
        <v>161</v>
      </c>
      <c r="BM188" s="191" t="s">
        <v>838</v>
      </c>
    </row>
    <row r="189" spans="1:47" s="2" customFormat="1" ht="11.25">
      <c r="A189" s="37"/>
      <c r="B189" s="38"/>
      <c r="C189" s="39"/>
      <c r="D189" s="193" t="s">
        <v>163</v>
      </c>
      <c r="E189" s="39"/>
      <c r="F189" s="194" t="s">
        <v>346</v>
      </c>
      <c r="G189" s="39"/>
      <c r="H189" s="39"/>
      <c r="I189" s="195"/>
      <c r="J189" s="39"/>
      <c r="K189" s="39"/>
      <c r="L189" s="42"/>
      <c r="M189" s="196"/>
      <c r="N189" s="197"/>
      <c r="O189" s="67"/>
      <c r="P189" s="67"/>
      <c r="Q189" s="67"/>
      <c r="R189" s="67"/>
      <c r="S189" s="67"/>
      <c r="T189" s="68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9" t="s">
        <v>163</v>
      </c>
      <c r="AU189" s="19" t="s">
        <v>90</v>
      </c>
    </row>
    <row r="190" spans="2:51" s="13" customFormat="1" ht="11.25">
      <c r="B190" s="198"/>
      <c r="C190" s="199"/>
      <c r="D190" s="200" t="s">
        <v>165</v>
      </c>
      <c r="E190" s="201" t="s">
        <v>79</v>
      </c>
      <c r="F190" s="202" t="s">
        <v>839</v>
      </c>
      <c r="G190" s="199"/>
      <c r="H190" s="203">
        <v>290.14</v>
      </c>
      <c r="I190" s="204"/>
      <c r="J190" s="199"/>
      <c r="K190" s="199"/>
      <c r="L190" s="205"/>
      <c r="M190" s="206"/>
      <c r="N190" s="207"/>
      <c r="O190" s="207"/>
      <c r="P190" s="207"/>
      <c r="Q190" s="207"/>
      <c r="R190" s="207"/>
      <c r="S190" s="207"/>
      <c r="T190" s="208"/>
      <c r="AT190" s="209" t="s">
        <v>165</v>
      </c>
      <c r="AU190" s="209" t="s">
        <v>90</v>
      </c>
      <c r="AV190" s="13" t="s">
        <v>90</v>
      </c>
      <c r="AW190" s="13" t="s">
        <v>41</v>
      </c>
      <c r="AX190" s="13" t="s">
        <v>81</v>
      </c>
      <c r="AY190" s="209" t="s">
        <v>154</v>
      </c>
    </row>
    <row r="191" spans="2:51" s="13" customFormat="1" ht="11.25">
      <c r="B191" s="198"/>
      <c r="C191" s="199"/>
      <c r="D191" s="200" t="s">
        <v>165</v>
      </c>
      <c r="E191" s="201" t="s">
        <v>79</v>
      </c>
      <c r="F191" s="202" t="s">
        <v>840</v>
      </c>
      <c r="G191" s="199"/>
      <c r="H191" s="203">
        <v>-29.34</v>
      </c>
      <c r="I191" s="204"/>
      <c r="J191" s="199"/>
      <c r="K191" s="199"/>
      <c r="L191" s="205"/>
      <c r="M191" s="206"/>
      <c r="N191" s="207"/>
      <c r="O191" s="207"/>
      <c r="P191" s="207"/>
      <c r="Q191" s="207"/>
      <c r="R191" s="207"/>
      <c r="S191" s="207"/>
      <c r="T191" s="208"/>
      <c r="AT191" s="209" t="s">
        <v>165</v>
      </c>
      <c r="AU191" s="209" t="s">
        <v>90</v>
      </c>
      <c r="AV191" s="13" t="s">
        <v>90</v>
      </c>
      <c r="AW191" s="13" t="s">
        <v>41</v>
      </c>
      <c r="AX191" s="13" t="s">
        <v>81</v>
      </c>
      <c r="AY191" s="209" t="s">
        <v>154</v>
      </c>
    </row>
    <row r="192" spans="2:51" s="13" customFormat="1" ht="11.25">
      <c r="B192" s="198"/>
      <c r="C192" s="199"/>
      <c r="D192" s="200" t="s">
        <v>165</v>
      </c>
      <c r="E192" s="201" t="s">
        <v>79</v>
      </c>
      <c r="F192" s="202" t="s">
        <v>841</v>
      </c>
      <c r="G192" s="199"/>
      <c r="H192" s="203">
        <v>-86.5</v>
      </c>
      <c r="I192" s="204"/>
      <c r="J192" s="199"/>
      <c r="K192" s="199"/>
      <c r="L192" s="205"/>
      <c r="M192" s="206"/>
      <c r="N192" s="207"/>
      <c r="O192" s="207"/>
      <c r="P192" s="207"/>
      <c r="Q192" s="207"/>
      <c r="R192" s="207"/>
      <c r="S192" s="207"/>
      <c r="T192" s="208"/>
      <c r="AT192" s="209" t="s">
        <v>165</v>
      </c>
      <c r="AU192" s="209" t="s">
        <v>90</v>
      </c>
      <c r="AV192" s="13" t="s">
        <v>90</v>
      </c>
      <c r="AW192" s="13" t="s">
        <v>41</v>
      </c>
      <c r="AX192" s="13" t="s">
        <v>81</v>
      </c>
      <c r="AY192" s="209" t="s">
        <v>154</v>
      </c>
    </row>
    <row r="193" spans="2:51" s="15" customFormat="1" ht="11.25">
      <c r="B193" s="220"/>
      <c r="C193" s="221"/>
      <c r="D193" s="200" t="s">
        <v>165</v>
      </c>
      <c r="E193" s="222" t="s">
        <v>79</v>
      </c>
      <c r="F193" s="223" t="s">
        <v>206</v>
      </c>
      <c r="G193" s="221"/>
      <c r="H193" s="224">
        <v>174.3</v>
      </c>
      <c r="I193" s="225"/>
      <c r="J193" s="221"/>
      <c r="K193" s="221"/>
      <c r="L193" s="226"/>
      <c r="M193" s="227"/>
      <c r="N193" s="228"/>
      <c r="O193" s="228"/>
      <c r="P193" s="228"/>
      <c r="Q193" s="228"/>
      <c r="R193" s="228"/>
      <c r="S193" s="228"/>
      <c r="T193" s="229"/>
      <c r="AT193" s="230" t="s">
        <v>165</v>
      </c>
      <c r="AU193" s="230" t="s">
        <v>90</v>
      </c>
      <c r="AV193" s="15" t="s">
        <v>161</v>
      </c>
      <c r="AW193" s="15" t="s">
        <v>41</v>
      </c>
      <c r="AX193" s="15" t="s">
        <v>88</v>
      </c>
      <c r="AY193" s="230" t="s">
        <v>154</v>
      </c>
    </row>
    <row r="194" spans="1:65" s="2" customFormat="1" ht="16.5" customHeight="1">
      <c r="A194" s="37"/>
      <c r="B194" s="38"/>
      <c r="C194" s="231" t="s">
        <v>342</v>
      </c>
      <c r="D194" s="231" t="s">
        <v>277</v>
      </c>
      <c r="E194" s="232" t="s">
        <v>350</v>
      </c>
      <c r="F194" s="233" t="s">
        <v>351</v>
      </c>
      <c r="G194" s="234" t="s">
        <v>280</v>
      </c>
      <c r="H194" s="235">
        <v>313.74</v>
      </c>
      <c r="I194" s="236"/>
      <c r="J194" s="235">
        <f>ROUND(I194*H194,2)</f>
        <v>0</v>
      </c>
      <c r="K194" s="233" t="s">
        <v>160</v>
      </c>
      <c r="L194" s="237"/>
      <c r="M194" s="238" t="s">
        <v>79</v>
      </c>
      <c r="N194" s="239" t="s">
        <v>51</v>
      </c>
      <c r="O194" s="67"/>
      <c r="P194" s="189">
        <f>O194*H194</f>
        <v>0</v>
      </c>
      <c r="Q194" s="189">
        <v>0</v>
      </c>
      <c r="R194" s="189">
        <f>Q194*H194</f>
        <v>0</v>
      </c>
      <c r="S194" s="189">
        <v>0</v>
      </c>
      <c r="T194" s="190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91" t="s">
        <v>207</v>
      </c>
      <c r="AT194" s="191" t="s">
        <v>277</v>
      </c>
      <c r="AU194" s="191" t="s">
        <v>90</v>
      </c>
      <c r="AY194" s="19" t="s">
        <v>154</v>
      </c>
      <c r="BE194" s="192">
        <f>IF(N194="základní",J194,0)</f>
        <v>0</v>
      </c>
      <c r="BF194" s="192">
        <f>IF(N194="snížená",J194,0)</f>
        <v>0</v>
      </c>
      <c r="BG194" s="192">
        <f>IF(N194="zákl. přenesená",J194,0)</f>
        <v>0</v>
      </c>
      <c r="BH194" s="192">
        <f>IF(N194="sníž. přenesená",J194,0)</f>
        <v>0</v>
      </c>
      <c r="BI194" s="192">
        <f>IF(N194="nulová",J194,0)</f>
        <v>0</v>
      </c>
      <c r="BJ194" s="19" t="s">
        <v>88</v>
      </c>
      <c r="BK194" s="192">
        <f>ROUND(I194*H194,2)</f>
        <v>0</v>
      </c>
      <c r="BL194" s="19" t="s">
        <v>161</v>
      </c>
      <c r="BM194" s="191" t="s">
        <v>842</v>
      </c>
    </row>
    <row r="195" spans="1:47" s="2" customFormat="1" ht="11.25">
      <c r="A195" s="37"/>
      <c r="B195" s="38"/>
      <c r="C195" s="39"/>
      <c r="D195" s="193" t="s">
        <v>163</v>
      </c>
      <c r="E195" s="39"/>
      <c r="F195" s="194" t="s">
        <v>353</v>
      </c>
      <c r="G195" s="39"/>
      <c r="H195" s="39"/>
      <c r="I195" s="195"/>
      <c r="J195" s="39"/>
      <c r="K195" s="39"/>
      <c r="L195" s="42"/>
      <c r="M195" s="196"/>
      <c r="N195" s="197"/>
      <c r="O195" s="67"/>
      <c r="P195" s="67"/>
      <c r="Q195" s="67"/>
      <c r="R195" s="67"/>
      <c r="S195" s="67"/>
      <c r="T195" s="68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9" t="s">
        <v>163</v>
      </c>
      <c r="AU195" s="19" t="s">
        <v>90</v>
      </c>
    </row>
    <row r="196" spans="2:51" s="13" customFormat="1" ht="11.25">
      <c r="B196" s="198"/>
      <c r="C196" s="199"/>
      <c r="D196" s="200" t="s">
        <v>165</v>
      </c>
      <c r="E196" s="201" t="s">
        <v>79</v>
      </c>
      <c r="F196" s="202" t="s">
        <v>843</v>
      </c>
      <c r="G196" s="199"/>
      <c r="H196" s="203">
        <v>313.74</v>
      </c>
      <c r="I196" s="204"/>
      <c r="J196" s="199"/>
      <c r="K196" s="199"/>
      <c r="L196" s="205"/>
      <c r="M196" s="206"/>
      <c r="N196" s="207"/>
      <c r="O196" s="207"/>
      <c r="P196" s="207"/>
      <c r="Q196" s="207"/>
      <c r="R196" s="207"/>
      <c r="S196" s="207"/>
      <c r="T196" s="208"/>
      <c r="AT196" s="209" t="s">
        <v>165</v>
      </c>
      <c r="AU196" s="209" t="s">
        <v>90</v>
      </c>
      <c r="AV196" s="13" t="s">
        <v>90</v>
      </c>
      <c r="AW196" s="13" t="s">
        <v>41</v>
      </c>
      <c r="AX196" s="13" t="s">
        <v>88</v>
      </c>
      <c r="AY196" s="209" t="s">
        <v>154</v>
      </c>
    </row>
    <row r="197" spans="2:63" s="12" customFormat="1" ht="22.9" customHeight="1">
      <c r="B197" s="165"/>
      <c r="C197" s="166"/>
      <c r="D197" s="167" t="s">
        <v>80</v>
      </c>
      <c r="E197" s="179" t="s">
        <v>90</v>
      </c>
      <c r="F197" s="179" t="s">
        <v>355</v>
      </c>
      <c r="G197" s="166"/>
      <c r="H197" s="166"/>
      <c r="I197" s="169"/>
      <c r="J197" s="180">
        <f>BK197</f>
        <v>0</v>
      </c>
      <c r="K197" s="166"/>
      <c r="L197" s="171"/>
      <c r="M197" s="172"/>
      <c r="N197" s="173"/>
      <c r="O197" s="173"/>
      <c r="P197" s="174">
        <f>SUM(P198:P200)</f>
        <v>0</v>
      </c>
      <c r="Q197" s="173"/>
      <c r="R197" s="174">
        <f>SUM(R198:R200)</f>
        <v>0</v>
      </c>
      <c r="S197" s="173"/>
      <c r="T197" s="175">
        <f>SUM(T198:T200)</f>
        <v>0</v>
      </c>
      <c r="AR197" s="176" t="s">
        <v>88</v>
      </c>
      <c r="AT197" s="177" t="s">
        <v>80</v>
      </c>
      <c r="AU197" s="177" t="s">
        <v>88</v>
      </c>
      <c r="AY197" s="176" t="s">
        <v>154</v>
      </c>
      <c r="BK197" s="178">
        <f>SUM(BK198:BK200)</f>
        <v>0</v>
      </c>
    </row>
    <row r="198" spans="1:65" s="2" customFormat="1" ht="24.2" customHeight="1">
      <c r="A198" s="37"/>
      <c r="B198" s="38"/>
      <c r="C198" s="181" t="s">
        <v>349</v>
      </c>
      <c r="D198" s="181" t="s">
        <v>156</v>
      </c>
      <c r="E198" s="182" t="s">
        <v>371</v>
      </c>
      <c r="F198" s="183" t="s">
        <v>372</v>
      </c>
      <c r="G198" s="184" t="s">
        <v>216</v>
      </c>
      <c r="H198" s="185">
        <v>166.25</v>
      </c>
      <c r="I198" s="186"/>
      <c r="J198" s="185">
        <f>ROUND(I198*H198,2)</f>
        <v>0</v>
      </c>
      <c r="K198" s="183" t="s">
        <v>160</v>
      </c>
      <c r="L198" s="42"/>
      <c r="M198" s="187" t="s">
        <v>79</v>
      </c>
      <c r="N198" s="188" t="s">
        <v>51</v>
      </c>
      <c r="O198" s="67"/>
      <c r="P198" s="189">
        <f>O198*H198</f>
        <v>0</v>
      </c>
      <c r="Q198" s="189">
        <v>0</v>
      </c>
      <c r="R198" s="189">
        <f>Q198*H198</f>
        <v>0</v>
      </c>
      <c r="S198" s="189">
        <v>0</v>
      </c>
      <c r="T198" s="190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91" t="s">
        <v>161</v>
      </c>
      <c r="AT198" s="191" t="s">
        <v>156</v>
      </c>
      <c r="AU198" s="191" t="s">
        <v>90</v>
      </c>
      <c r="AY198" s="19" t="s">
        <v>154</v>
      </c>
      <c r="BE198" s="192">
        <f>IF(N198="základní",J198,0)</f>
        <v>0</v>
      </c>
      <c r="BF198" s="192">
        <f>IF(N198="snížená",J198,0)</f>
        <v>0</v>
      </c>
      <c r="BG198" s="192">
        <f>IF(N198="zákl. přenesená",J198,0)</f>
        <v>0</v>
      </c>
      <c r="BH198" s="192">
        <f>IF(N198="sníž. přenesená",J198,0)</f>
        <v>0</v>
      </c>
      <c r="BI198" s="192">
        <f>IF(N198="nulová",J198,0)</f>
        <v>0</v>
      </c>
      <c r="BJ198" s="19" t="s">
        <v>88</v>
      </c>
      <c r="BK198" s="192">
        <f>ROUND(I198*H198,2)</f>
        <v>0</v>
      </c>
      <c r="BL198" s="19" t="s">
        <v>161</v>
      </c>
      <c r="BM198" s="191" t="s">
        <v>844</v>
      </c>
    </row>
    <row r="199" spans="1:47" s="2" customFormat="1" ht="11.25">
      <c r="A199" s="37"/>
      <c r="B199" s="38"/>
      <c r="C199" s="39"/>
      <c r="D199" s="193" t="s">
        <v>163</v>
      </c>
      <c r="E199" s="39"/>
      <c r="F199" s="194" t="s">
        <v>374</v>
      </c>
      <c r="G199" s="39"/>
      <c r="H199" s="39"/>
      <c r="I199" s="195"/>
      <c r="J199" s="39"/>
      <c r="K199" s="39"/>
      <c r="L199" s="42"/>
      <c r="M199" s="196"/>
      <c r="N199" s="197"/>
      <c r="O199" s="67"/>
      <c r="P199" s="67"/>
      <c r="Q199" s="67"/>
      <c r="R199" s="67"/>
      <c r="S199" s="67"/>
      <c r="T199" s="68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9" t="s">
        <v>163</v>
      </c>
      <c r="AU199" s="19" t="s">
        <v>90</v>
      </c>
    </row>
    <row r="200" spans="2:51" s="13" customFormat="1" ht="11.25">
      <c r="B200" s="198"/>
      <c r="C200" s="199"/>
      <c r="D200" s="200" t="s">
        <v>165</v>
      </c>
      <c r="E200" s="201" t="s">
        <v>79</v>
      </c>
      <c r="F200" s="202" t="s">
        <v>845</v>
      </c>
      <c r="G200" s="199"/>
      <c r="H200" s="203">
        <v>166.25</v>
      </c>
      <c r="I200" s="204"/>
      <c r="J200" s="199"/>
      <c r="K200" s="199"/>
      <c r="L200" s="205"/>
      <c r="M200" s="206"/>
      <c r="N200" s="207"/>
      <c r="O200" s="207"/>
      <c r="P200" s="207"/>
      <c r="Q200" s="207"/>
      <c r="R200" s="207"/>
      <c r="S200" s="207"/>
      <c r="T200" s="208"/>
      <c r="AT200" s="209" t="s">
        <v>165</v>
      </c>
      <c r="AU200" s="209" t="s">
        <v>90</v>
      </c>
      <c r="AV200" s="13" t="s">
        <v>90</v>
      </c>
      <c r="AW200" s="13" t="s">
        <v>41</v>
      </c>
      <c r="AX200" s="13" t="s">
        <v>88</v>
      </c>
      <c r="AY200" s="209" t="s">
        <v>154</v>
      </c>
    </row>
    <row r="201" spans="2:63" s="12" customFormat="1" ht="22.9" customHeight="1">
      <c r="B201" s="165"/>
      <c r="C201" s="166"/>
      <c r="D201" s="167" t="s">
        <v>80</v>
      </c>
      <c r="E201" s="179" t="s">
        <v>173</v>
      </c>
      <c r="F201" s="179" t="s">
        <v>406</v>
      </c>
      <c r="G201" s="166"/>
      <c r="H201" s="166"/>
      <c r="I201" s="169"/>
      <c r="J201" s="180">
        <f>BK201</f>
        <v>0</v>
      </c>
      <c r="K201" s="166"/>
      <c r="L201" s="171"/>
      <c r="M201" s="172"/>
      <c r="N201" s="173"/>
      <c r="O201" s="173"/>
      <c r="P201" s="174">
        <f>SUM(P202:P205)</f>
        <v>0</v>
      </c>
      <c r="Q201" s="173"/>
      <c r="R201" s="174">
        <f>SUM(R202:R205)</f>
        <v>0</v>
      </c>
      <c r="S201" s="173"/>
      <c r="T201" s="175">
        <f>SUM(T202:T205)</f>
        <v>0</v>
      </c>
      <c r="AR201" s="176" t="s">
        <v>88</v>
      </c>
      <c r="AT201" s="177" t="s">
        <v>80</v>
      </c>
      <c r="AU201" s="177" t="s">
        <v>88</v>
      </c>
      <c r="AY201" s="176" t="s">
        <v>154</v>
      </c>
      <c r="BK201" s="178">
        <f>SUM(BK202:BK205)</f>
        <v>0</v>
      </c>
    </row>
    <row r="202" spans="1:65" s="2" customFormat="1" ht="16.5" customHeight="1">
      <c r="A202" s="37"/>
      <c r="B202" s="38"/>
      <c r="C202" s="181" t="s">
        <v>356</v>
      </c>
      <c r="D202" s="181" t="s">
        <v>156</v>
      </c>
      <c r="E202" s="182" t="s">
        <v>408</v>
      </c>
      <c r="F202" s="183" t="s">
        <v>409</v>
      </c>
      <c r="G202" s="184" t="s">
        <v>159</v>
      </c>
      <c r="H202" s="185">
        <v>66.5</v>
      </c>
      <c r="I202" s="186"/>
      <c r="J202" s="185">
        <f>ROUND(I202*H202,2)</f>
        <v>0</v>
      </c>
      <c r="K202" s="183" t="s">
        <v>160</v>
      </c>
      <c r="L202" s="42"/>
      <c r="M202" s="187" t="s">
        <v>79</v>
      </c>
      <c r="N202" s="188" t="s">
        <v>51</v>
      </c>
      <c r="O202" s="67"/>
      <c r="P202" s="189">
        <f>O202*H202</f>
        <v>0</v>
      </c>
      <c r="Q202" s="189">
        <v>0</v>
      </c>
      <c r="R202" s="189">
        <f>Q202*H202</f>
        <v>0</v>
      </c>
      <c r="S202" s="189">
        <v>0</v>
      </c>
      <c r="T202" s="190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91" t="s">
        <v>161</v>
      </c>
      <c r="AT202" s="191" t="s">
        <v>156</v>
      </c>
      <c r="AU202" s="191" t="s">
        <v>90</v>
      </c>
      <c r="AY202" s="19" t="s">
        <v>154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19" t="s">
        <v>88</v>
      </c>
      <c r="BK202" s="192">
        <f>ROUND(I202*H202,2)</f>
        <v>0</v>
      </c>
      <c r="BL202" s="19" t="s">
        <v>161</v>
      </c>
      <c r="BM202" s="191" t="s">
        <v>846</v>
      </c>
    </row>
    <row r="203" spans="1:47" s="2" customFormat="1" ht="11.25">
      <c r="A203" s="37"/>
      <c r="B203" s="38"/>
      <c r="C203" s="39"/>
      <c r="D203" s="193" t="s">
        <v>163</v>
      </c>
      <c r="E203" s="39"/>
      <c r="F203" s="194" t="s">
        <v>411</v>
      </c>
      <c r="G203" s="39"/>
      <c r="H203" s="39"/>
      <c r="I203" s="195"/>
      <c r="J203" s="39"/>
      <c r="K203" s="39"/>
      <c r="L203" s="42"/>
      <c r="M203" s="196"/>
      <c r="N203" s="197"/>
      <c r="O203" s="67"/>
      <c r="P203" s="67"/>
      <c r="Q203" s="67"/>
      <c r="R203" s="67"/>
      <c r="S203" s="67"/>
      <c r="T203" s="68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9" t="s">
        <v>163</v>
      </c>
      <c r="AU203" s="19" t="s">
        <v>90</v>
      </c>
    </row>
    <row r="204" spans="1:65" s="2" customFormat="1" ht="16.5" customHeight="1">
      <c r="A204" s="37"/>
      <c r="B204" s="38"/>
      <c r="C204" s="181" t="s">
        <v>364</v>
      </c>
      <c r="D204" s="181" t="s">
        <v>156</v>
      </c>
      <c r="E204" s="182" t="s">
        <v>847</v>
      </c>
      <c r="F204" s="183" t="s">
        <v>427</v>
      </c>
      <c r="G204" s="184" t="s">
        <v>193</v>
      </c>
      <c r="H204" s="185">
        <v>4.56</v>
      </c>
      <c r="I204" s="186"/>
      <c r="J204" s="185">
        <f>ROUND(I204*H204,2)</f>
        <v>0</v>
      </c>
      <c r="K204" s="183" t="s">
        <v>79</v>
      </c>
      <c r="L204" s="42"/>
      <c r="M204" s="187" t="s">
        <v>79</v>
      </c>
      <c r="N204" s="188" t="s">
        <v>51</v>
      </c>
      <c r="O204" s="67"/>
      <c r="P204" s="189">
        <f>O204*H204</f>
        <v>0</v>
      </c>
      <c r="Q204" s="189">
        <v>0</v>
      </c>
      <c r="R204" s="189">
        <f>Q204*H204</f>
        <v>0</v>
      </c>
      <c r="S204" s="189">
        <v>0</v>
      </c>
      <c r="T204" s="190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191" t="s">
        <v>161</v>
      </c>
      <c r="AT204" s="191" t="s">
        <v>156</v>
      </c>
      <c r="AU204" s="191" t="s">
        <v>90</v>
      </c>
      <c r="AY204" s="19" t="s">
        <v>154</v>
      </c>
      <c r="BE204" s="192">
        <f>IF(N204="základní",J204,0)</f>
        <v>0</v>
      </c>
      <c r="BF204" s="192">
        <f>IF(N204="snížená",J204,0)</f>
        <v>0</v>
      </c>
      <c r="BG204" s="192">
        <f>IF(N204="zákl. přenesená",J204,0)</f>
        <v>0</v>
      </c>
      <c r="BH204" s="192">
        <f>IF(N204="sníž. přenesená",J204,0)</f>
        <v>0</v>
      </c>
      <c r="BI204" s="192">
        <f>IF(N204="nulová",J204,0)</f>
        <v>0</v>
      </c>
      <c r="BJ204" s="19" t="s">
        <v>88</v>
      </c>
      <c r="BK204" s="192">
        <f>ROUND(I204*H204,2)</f>
        <v>0</v>
      </c>
      <c r="BL204" s="19" t="s">
        <v>161</v>
      </c>
      <c r="BM204" s="191" t="s">
        <v>848</v>
      </c>
    </row>
    <row r="205" spans="2:51" s="13" customFormat="1" ht="11.25">
      <c r="B205" s="198"/>
      <c r="C205" s="199"/>
      <c r="D205" s="200" t="s">
        <v>165</v>
      </c>
      <c r="E205" s="201" t="s">
        <v>79</v>
      </c>
      <c r="F205" s="202" t="s">
        <v>849</v>
      </c>
      <c r="G205" s="199"/>
      <c r="H205" s="203">
        <v>4.56</v>
      </c>
      <c r="I205" s="204"/>
      <c r="J205" s="199"/>
      <c r="K205" s="199"/>
      <c r="L205" s="205"/>
      <c r="M205" s="206"/>
      <c r="N205" s="207"/>
      <c r="O205" s="207"/>
      <c r="P205" s="207"/>
      <c r="Q205" s="207"/>
      <c r="R205" s="207"/>
      <c r="S205" s="207"/>
      <c r="T205" s="208"/>
      <c r="AT205" s="209" t="s">
        <v>165</v>
      </c>
      <c r="AU205" s="209" t="s">
        <v>90</v>
      </c>
      <c r="AV205" s="13" t="s">
        <v>90</v>
      </c>
      <c r="AW205" s="13" t="s">
        <v>41</v>
      </c>
      <c r="AX205" s="13" t="s">
        <v>88</v>
      </c>
      <c r="AY205" s="209" t="s">
        <v>154</v>
      </c>
    </row>
    <row r="206" spans="2:63" s="12" customFormat="1" ht="22.9" customHeight="1">
      <c r="B206" s="165"/>
      <c r="C206" s="166"/>
      <c r="D206" s="167" t="s">
        <v>80</v>
      </c>
      <c r="E206" s="179" t="s">
        <v>161</v>
      </c>
      <c r="F206" s="179" t="s">
        <v>430</v>
      </c>
      <c r="G206" s="166"/>
      <c r="H206" s="166"/>
      <c r="I206" s="169"/>
      <c r="J206" s="180">
        <f>BK206</f>
        <v>0</v>
      </c>
      <c r="K206" s="166"/>
      <c r="L206" s="171"/>
      <c r="M206" s="172"/>
      <c r="N206" s="173"/>
      <c r="O206" s="173"/>
      <c r="P206" s="174">
        <f>SUM(P207:P226)</f>
        <v>0</v>
      </c>
      <c r="Q206" s="173"/>
      <c r="R206" s="174">
        <f>SUM(R207:R226)</f>
        <v>0.951732</v>
      </c>
      <c r="S206" s="173"/>
      <c r="T206" s="175">
        <f>SUM(T207:T226)</f>
        <v>0</v>
      </c>
      <c r="AR206" s="176" t="s">
        <v>88</v>
      </c>
      <c r="AT206" s="177" t="s">
        <v>80</v>
      </c>
      <c r="AU206" s="177" t="s">
        <v>88</v>
      </c>
      <c r="AY206" s="176" t="s">
        <v>154</v>
      </c>
      <c r="BK206" s="178">
        <f>SUM(BK207:BK226)</f>
        <v>0</v>
      </c>
    </row>
    <row r="207" spans="1:65" s="2" customFormat="1" ht="16.5" customHeight="1">
      <c r="A207" s="37"/>
      <c r="B207" s="38"/>
      <c r="C207" s="181" t="s">
        <v>370</v>
      </c>
      <c r="D207" s="181" t="s">
        <v>156</v>
      </c>
      <c r="E207" s="182" t="s">
        <v>432</v>
      </c>
      <c r="F207" s="183" t="s">
        <v>433</v>
      </c>
      <c r="G207" s="184" t="s">
        <v>193</v>
      </c>
      <c r="H207" s="185">
        <v>24.94</v>
      </c>
      <c r="I207" s="186"/>
      <c r="J207" s="185">
        <f>ROUND(I207*H207,2)</f>
        <v>0</v>
      </c>
      <c r="K207" s="183" t="s">
        <v>160</v>
      </c>
      <c r="L207" s="42"/>
      <c r="M207" s="187" t="s">
        <v>79</v>
      </c>
      <c r="N207" s="188" t="s">
        <v>51</v>
      </c>
      <c r="O207" s="67"/>
      <c r="P207" s="189">
        <f>O207*H207</f>
        <v>0</v>
      </c>
      <c r="Q207" s="189">
        <v>0</v>
      </c>
      <c r="R207" s="189">
        <f>Q207*H207</f>
        <v>0</v>
      </c>
      <c r="S207" s="189">
        <v>0</v>
      </c>
      <c r="T207" s="190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191" t="s">
        <v>161</v>
      </c>
      <c r="AT207" s="191" t="s">
        <v>156</v>
      </c>
      <c r="AU207" s="191" t="s">
        <v>90</v>
      </c>
      <c r="AY207" s="19" t="s">
        <v>154</v>
      </c>
      <c r="BE207" s="192">
        <f>IF(N207="základní",J207,0)</f>
        <v>0</v>
      </c>
      <c r="BF207" s="192">
        <f>IF(N207="snížená",J207,0)</f>
        <v>0</v>
      </c>
      <c r="BG207" s="192">
        <f>IF(N207="zákl. přenesená",J207,0)</f>
        <v>0</v>
      </c>
      <c r="BH207" s="192">
        <f>IF(N207="sníž. přenesená",J207,0)</f>
        <v>0</v>
      </c>
      <c r="BI207" s="192">
        <f>IF(N207="nulová",J207,0)</f>
        <v>0</v>
      </c>
      <c r="BJ207" s="19" t="s">
        <v>88</v>
      </c>
      <c r="BK207" s="192">
        <f>ROUND(I207*H207,2)</f>
        <v>0</v>
      </c>
      <c r="BL207" s="19" t="s">
        <v>161</v>
      </c>
      <c r="BM207" s="191" t="s">
        <v>850</v>
      </c>
    </row>
    <row r="208" spans="1:47" s="2" customFormat="1" ht="11.25">
      <c r="A208" s="37"/>
      <c r="B208" s="38"/>
      <c r="C208" s="39"/>
      <c r="D208" s="193" t="s">
        <v>163</v>
      </c>
      <c r="E208" s="39"/>
      <c r="F208" s="194" t="s">
        <v>435</v>
      </c>
      <c r="G208" s="39"/>
      <c r="H208" s="39"/>
      <c r="I208" s="195"/>
      <c r="J208" s="39"/>
      <c r="K208" s="39"/>
      <c r="L208" s="42"/>
      <c r="M208" s="196"/>
      <c r="N208" s="197"/>
      <c r="O208" s="67"/>
      <c r="P208" s="67"/>
      <c r="Q208" s="67"/>
      <c r="R208" s="67"/>
      <c r="S208" s="67"/>
      <c r="T208" s="68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9" t="s">
        <v>163</v>
      </c>
      <c r="AU208" s="19" t="s">
        <v>90</v>
      </c>
    </row>
    <row r="209" spans="2:51" s="13" customFormat="1" ht="11.25">
      <c r="B209" s="198"/>
      <c r="C209" s="199"/>
      <c r="D209" s="200" t="s">
        <v>165</v>
      </c>
      <c r="E209" s="201" t="s">
        <v>79</v>
      </c>
      <c r="F209" s="202" t="s">
        <v>851</v>
      </c>
      <c r="G209" s="199"/>
      <c r="H209" s="203">
        <v>24.94</v>
      </c>
      <c r="I209" s="204"/>
      <c r="J209" s="199"/>
      <c r="K209" s="199"/>
      <c r="L209" s="205"/>
      <c r="M209" s="206"/>
      <c r="N209" s="207"/>
      <c r="O209" s="207"/>
      <c r="P209" s="207"/>
      <c r="Q209" s="207"/>
      <c r="R209" s="207"/>
      <c r="S209" s="207"/>
      <c r="T209" s="208"/>
      <c r="AT209" s="209" t="s">
        <v>165</v>
      </c>
      <c r="AU209" s="209" t="s">
        <v>90</v>
      </c>
      <c r="AV209" s="13" t="s">
        <v>90</v>
      </c>
      <c r="AW209" s="13" t="s">
        <v>41</v>
      </c>
      <c r="AX209" s="13" t="s">
        <v>88</v>
      </c>
      <c r="AY209" s="209" t="s">
        <v>154</v>
      </c>
    </row>
    <row r="210" spans="1:65" s="2" customFormat="1" ht="16.5" customHeight="1">
      <c r="A210" s="37"/>
      <c r="B210" s="38"/>
      <c r="C210" s="181" t="s">
        <v>376</v>
      </c>
      <c r="D210" s="181" t="s">
        <v>156</v>
      </c>
      <c r="E210" s="182" t="s">
        <v>445</v>
      </c>
      <c r="F210" s="183" t="s">
        <v>446</v>
      </c>
      <c r="G210" s="184" t="s">
        <v>294</v>
      </c>
      <c r="H210" s="185">
        <v>2</v>
      </c>
      <c r="I210" s="186"/>
      <c r="J210" s="185">
        <f>ROUND(I210*H210,2)</f>
        <v>0</v>
      </c>
      <c r="K210" s="183" t="s">
        <v>160</v>
      </c>
      <c r="L210" s="42"/>
      <c r="M210" s="187" t="s">
        <v>79</v>
      </c>
      <c r="N210" s="188" t="s">
        <v>51</v>
      </c>
      <c r="O210" s="67"/>
      <c r="P210" s="189">
        <f>O210*H210</f>
        <v>0</v>
      </c>
      <c r="Q210" s="189">
        <v>0.22394</v>
      </c>
      <c r="R210" s="189">
        <f>Q210*H210</f>
        <v>0.44788</v>
      </c>
      <c r="S210" s="189">
        <v>0</v>
      </c>
      <c r="T210" s="190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191" t="s">
        <v>161</v>
      </c>
      <c r="AT210" s="191" t="s">
        <v>156</v>
      </c>
      <c r="AU210" s="191" t="s">
        <v>90</v>
      </c>
      <c r="AY210" s="19" t="s">
        <v>154</v>
      </c>
      <c r="BE210" s="192">
        <f>IF(N210="základní",J210,0)</f>
        <v>0</v>
      </c>
      <c r="BF210" s="192">
        <f>IF(N210="snížená",J210,0)</f>
        <v>0</v>
      </c>
      <c r="BG210" s="192">
        <f>IF(N210="zákl. přenesená",J210,0)</f>
        <v>0</v>
      </c>
      <c r="BH210" s="192">
        <f>IF(N210="sníž. přenesená",J210,0)</f>
        <v>0</v>
      </c>
      <c r="BI210" s="192">
        <f>IF(N210="nulová",J210,0)</f>
        <v>0</v>
      </c>
      <c r="BJ210" s="19" t="s">
        <v>88</v>
      </c>
      <c r="BK210" s="192">
        <f>ROUND(I210*H210,2)</f>
        <v>0</v>
      </c>
      <c r="BL210" s="19" t="s">
        <v>161</v>
      </c>
      <c r="BM210" s="191" t="s">
        <v>852</v>
      </c>
    </row>
    <row r="211" spans="1:47" s="2" customFormat="1" ht="11.25">
      <c r="A211" s="37"/>
      <c r="B211" s="38"/>
      <c r="C211" s="39"/>
      <c r="D211" s="193" t="s">
        <v>163</v>
      </c>
      <c r="E211" s="39"/>
      <c r="F211" s="194" t="s">
        <v>448</v>
      </c>
      <c r="G211" s="39"/>
      <c r="H211" s="39"/>
      <c r="I211" s="195"/>
      <c r="J211" s="39"/>
      <c r="K211" s="39"/>
      <c r="L211" s="42"/>
      <c r="M211" s="196"/>
      <c r="N211" s="197"/>
      <c r="O211" s="67"/>
      <c r="P211" s="67"/>
      <c r="Q211" s="67"/>
      <c r="R211" s="67"/>
      <c r="S211" s="67"/>
      <c r="T211" s="68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9" t="s">
        <v>163</v>
      </c>
      <c r="AU211" s="19" t="s">
        <v>90</v>
      </c>
    </row>
    <row r="212" spans="1:47" s="2" customFormat="1" ht="19.5">
      <c r="A212" s="37"/>
      <c r="B212" s="38"/>
      <c r="C212" s="39"/>
      <c r="D212" s="200" t="s">
        <v>326</v>
      </c>
      <c r="E212" s="39"/>
      <c r="F212" s="240" t="s">
        <v>853</v>
      </c>
      <c r="G212" s="39"/>
      <c r="H212" s="39"/>
      <c r="I212" s="195"/>
      <c r="J212" s="39"/>
      <c r="K212" s="39"/>
      <c r="L212" s="42"/>
      <c r="M212" s="196"/>
      <c r="N212" s="197"/>
      <c r="O212" s="67"/>
      <c r="P212" s="67"/>
      <c r="Q212" s="67"/>
      <c r="R212" s="67"/>
      <c r="S212" s="67"/>
      <c r="T212" s="68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9" t="s">
        <v>326</v>
      </c>
      <c r="AU212" s="19" t="s">
        <v>90</v>
      </c>
    </row>
    <row r="213" spans="2:51" s="13" customFormat="1" ht="11.25">
      <c r="B213" s="198"/>
      <c r="C213" s="199"/>
      <c r="D213" s="200" t="s">
        <v>165</v>
      </c>
      <c r="E213" s="201" t="s">
        <v>79</v>
      </c>
      <c r="F213" s="202" t="s">
        <v>854</v>
      </c>
      <c r="G213" s="199"/>
      <c r="H213" s="203">
        <v>2</v>
      </c>
      <c r="I213" s="204"/>
      <c r="J213" s="199"/>
      <c r="K213" s="199"/>
      <c r="L213" s="205"/>
      <c r="M213" s="206"/>
      <c r="N213" s="207"/>
      <c r="O213" s="207"/>
      <c r="P213" s="207"/>
      <c r="Q213" s="207"/>
      <c r="R213" s="207"/>
      <c r="S213" s="207"/>
      <c r="T213" s="208"/>
      <c r="AT213" s="209" t="s">
        <v>165</v>
      </c>
      <c r="AU213" s="209" t="s">
        <v>90</v>
      </c>
      <c r="AV213" s="13" t="s">
        <v>90</v>
      </c>
      <c r="AW213" s="13" t="s">
        <v>41</v>
      </c>
      <c r="AX213" s="13" t="s">
        <v>88</v>
      </c>
      <c r="AY213" s="209" t="s">
        <v>154</v>
      </c>
    </row>
    <row r="214" spans="1:65" s="2" customFormat="1" ht="16.5" customHeight="1">
      <c r="A214" s="37"/>
      <c r="B214" s="38"/>
      <c r="C214" s="231" t="s">
        <v>382</v>
      </c>
      <c r="D214" s="231" t="s">
        <v>277</v>
      </c>
      <c r="E214" s="232" t="s">
        <v>855</v>
      </c>
      <c r="F214" s="233" t="s">
        <v>856</v>
      </c>
      <c r="G214" s="234" t="s">
        <v>294</v>
      </c>
      <c r="H214" s="235">
        <v>1</v>
      </c>
      <c r="I214" s="236"/>
      <c r="J214" s="235">
        <f>ROUND(I214*H214,2)</f>
        <v>0</v>
      </c>
      <c r="K214" s="233" t="s">
        <v>160</v>
      </c>
      <c r="L214" s="237"/>
      <c r="M214" s="238" t="s">
        <v>79</v>
      </c>
      <c r="N214" s="239" t="s">
        <v>51</v>
      </c>
      <c r="O214" s="67"/>
      <c r="P214" s="189">
        <f>O214*H214</f>
        <v>0</v>
      </c>
      <c r="Q214" s="189">
        <v>0.041</v>
      </c>
      <c r="R214" s="189">
        <f>Q214*H214</f>
        <v>0.041</v>
      </c>
      <c r="S214" s="189">
        <v>0</v>
      </c>
      <c r="T214" s="190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191" t="s">
        <v>207</v>
      </c>
      <c r="AT214" s="191" t="s">
        <v>277</v>
      </c>
      <c r="AU214" s="191" t="s">
        <v>90</v>
      </c>
      <c r="AY214" s="19" t="s">
        <v>154</v>
      </c>
      <c r="BE214" s="192">
        <f>IF(N214="základní",J214,0)</f>
        <v>0</v>
      </c>
      <c r="BF214" s="192">
        <f>IF(N214="snížená",J214,0)</f>
        <v>0</v>
      </c>
      <c r="BG214" s="192">
        <f>IF(N214="zákl. přenesená",J214,0)</f>
        <v>0</v>
      </c>
      <c r="BH214" s="192">
        <f>IF(N214="sníž. přenesená",J214,0)</f>
        <v>0</v>
      </c>
      <c r="BI214" s="192">
        <f>IF(N214="nulová",J214,0)</f>
        <v>0</v>
      </c>
      <c r="BJ214" s="19" t="s">
        <v>88</v>
      </c>
      <c r="BK214" s="192">
        <f>ROUND(I214*H214,2)</f>
        <v>0</v>
      </c>
      <c r="BL214" s="19" t="s">
        <v>161</v>
      </c>
      <c r="BM214" s="191" t="s">
        <v>857</v>
      </c>
    </row>
    <row r="215" spans="1:47" s="2" customFormat="1" ht="11.25">
      <c r="A215" s="37"/>
      <c r="B215" s="38"/>
      <c r="C215" s="39"/>
      <c r="D215" s="193" t="s">
        <v>163</v>
      </c>
      <c r="E215" s="39"/>
      <c r="F215" s="194" t="s">
        <v>858</v>
      </c>
      <c r="G215" s="39"/>
      <c r="H215" s="39"/>
      <c r="I215" s="195"/>
      <c r="J215" s="39"/>
      <c r="K215" s="39"/>
      <c r="L215" s="42"/>
      <c r="M215" s="196"/>
      <c r="N215" s="197"/>
      <c r="O215" s="67"/>
      <c r="P215" s="67"/>
      <c r="Q215" s="67"/>
      <c r="R215" s="67"/>
      <c r="S215" s="67"/>
      <c r="T215" s="68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9" t="s">
        <v>163</v>
      </c>
      <c r="AU215" s="19" t="s">
        <v>90</v>
      </c>
    </row>
    <row r="216" spans="1:65" s="2" customFormat="1" ht="16.5" customHeight="1">
      <c r="A216" s="37"/>
      <c r="B216" s="38"/>
      <c r="C216" s="231" t="s">
        <v>388</v>
      </c>
      <c r="D216" s="231" t="s">
        <v>277</v>
      </c>
      <c r="E216" s="232" t="s">
        <v>859</v>
      </c>
      <c r="F216" s="233" t="s">
        <v>860</v>
      </c>
      <c r="G216" s="234" t="s">
        <v>294</v>
      </c>
      <c r="H216" s="235">
        <v>1</v>
      </c>
      <c r="I216" s="236"/>
      <c r="J216" s="235">
        <f>ROUND(I216*H216,2)</f>
        <v>0</v>
      </c>
      <c r="K216" s="233" t="s">
        <v>160</v>
      </c>
      <c r="L216" s="237"/>
      <c r="M216" s="238" t="s">
        <v>79</v>
      </c>
      <c r="N216" s="239" t="s">
        <v>51</v>
      </c>
      <c r="O216" s="67"/>
      <c r="P216" s="189">
        <f>O216*H216</f>
        <v>0</v>
      </c>
      <c r="Q216" s="189">
        <v>0.053</v>
      </c>
      <c r="R216" s="189">
        <f>Q216*H216</f>
        <v>0.053</v>
      </c>
      <c r="S216" s="189">
        <v>0</v>
      </c>
      <c r="T216" s="190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191" t="s">
        <v>207</v>
      </c>
      <c r="AT216" s="191" t="s">
        <v>277</v>
      </c>
      <c r="AU216" s="191" t="s">
        <v>90</v>
      </c>
      <c r="AY216" s="19" t="s">
        <v>154</v>
      </c>
      <c r="BE216" s="192">
        <f>IF(N216="základní",J216,0)</f>
        <v>0</v>
      </c>
      <c r="BF216" s="192">
        <f>IF(N216="snížená",J216,0)</f>
        <v>0</v>
      </c>
      <c r="BG216" s="192">
        <f>IF(N216="zákl. přenesená",J216,0)</f>
        <v>0</v>
      </c>
      <c r="BH216" s="192">
        <f>IF(N216="sníž. přenesená",J216,0)</f>
        <v>0</v>
      </c>
      <c r="BI216" s="192">
        <f>IF(N216="nulová",J216,0)</f>
        <v>0</v>
      </c>
      <c r="BJ216" s="19" t="s">
        <v>88</v>
      </c>
      <c r="BK216" s="192">
        <f>ROUND(I216*H216,2)</f>
        <v>0</v>
      </c>
      <c r="BL216" s="19" t="s">
        <v>161</v>
      </c>
      <c r="BM216" s="191" t="s">
        <v>861</v>
      </c>
    </row>
    <row r="217" spans="1:47" s="2" customFormat="1" ht="11.25">
      <c r="A217" s="37"/>
      <c r="B217" s="38"/>
      <c r="C217" s="39"/>
      <c r="D217" s="193" t="s">
        <v>163</v>
      </c>
      <c r="E217" s="39"/>
      <c r="F217" s="194" t="s">
        <v>862</v>
      </c>
      <c r="G217" s="39"/>
      <c r="H217" s="39"/>
      <c r="I217" s="195"/>
      <c r="J217" s="39"/>
      <c r="K217" s="39"/>
      <c r="L217" s="42"/>
      <c r="M217" s="196"/>
      <c r="N217" s="197"/>
      <c r="O217" s="67"/>
      <c r="P217" s="67"/>
      <c r="Q217" s="67"/>
      <c r="R217" s="67"/>
      <c r="S217" s="67"/>
      <c r="T217" s="68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9" t="s">
        <v>163</v>
      </c>
      <c r="AU217" s="19" t="s">
        <v>90</v>
      </c>
    </row>
    <row r="218" spans="1:65" s="2" customFormat="1" ht="24.2" customHeight="1">
      <c r="A218" s="37"/>
      <c r="B218" s="38"/>
      <c r="C218" s="181" t="s">
        <v>395</v>
      </c>
      <c r="D218" s="181" t="s">
        <v>156</v>
      </c>
      <c r="E218" s="182" t="s">
        <v>863</v>
      </c>
      <c r="F218" s="183" t="s">
        <v>864</v>
      </c>
      <c r="G218" s="184" t="s">
        <v>193</v>
      </c>
      <c r="H218" s="185">
        <v>0.62</v>
      </c>
      <c r="I218" s="186"/>
      <c r="J218" s="185">
        <f>ROUND(I218*H218,2)</f>
        <v>0</v>
      </c>
      <c r="K218" s="183" t="s">
        <v>160</v>
      </c>
      <c r="L218" s="42"/>
      <c r="M218" s="187" t="s">
        <v>79</v>
      </c>
      <c r="N218" s="188" t="s">
        <v>51</v>
      </c>
      <c r="O218" s="67"/>
      <c r="P218" s="189">
        <f>O218*H218</f>
        <v>0</v>
      </c>
      <c r="Q218" s="189">
        <v>0</v>
      </c>
      <c r="R218" s="189">
        <f>Q218*H218</f>
        <v>0</v>
      </c>
      <c r="S218" s="189">
        <v>0</v>
      </c>
      <c r="T218" s="190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191" t="s">
        <v>161</v>
      </c>
      <c r="AT218" s="191" t="s">
        <v>156</v>
      </c>
      <c r="AU218" s="191" t="s">
        <v>90</v>
      </c>
      <c r="AY218" s="19" t="s">
        <v>154</v>
      </c>
      <c r="BE218" s="192">
        <f>IF(N218="základní",J218,0)</f>
        <v>0</v>
      </c>
      <c r="BF218" s="192">
        <f>IF(N218="snížená",J218,0)</f>
        <v>0</v>
      </c>
      <c r="BG218" s="192">
        <f>IF(N218="zákl. přenesená",J218,0)</f>
        <v>0</v>
      </c>
      <c r="BH218" s="192">
        <f>IF(N218="sníž. přenesená",J218,0)</f>
        <v>0</v>
      </c>
      <c r="BI218" s="192">
        <f>IF(N218="nulová",J218,0)</f>
        <v>0</v>
      </c>
      <c r="BJ218" s="19" t="s">
        <v>88</v>
      </c>
      <c r="BK218" s="192">
        <f>ROUND(I218*H218,2)</f>
        <v>0</v>
      </c>
      <c r="BL218" s="19" t="s">
        <v>161</v>
      </c>
      <c r="BM218" s="191" t="s">
        <v>865</v>
      </c>
    </row>
    <row r="219" spans="1:47" s="2" customFormat="1" ht="11.25">
      <c r="A219" s="37"/>
      <c r="B219" s="38"/>
      <c r="C219" s="39"/>
      <c r="D219" s="193" t="s">
        <v>163</v>
      </c>
      <c r="E219" s="39"/>
      <c r="F219" s="194" t="s">
        <v>866</v>
      </c>
      <c r="G219" s="39"/>
      <c r="H219" s="39"/>
      <c r="I219" s="195"/>
      <c r="J219" s="39"/>
      <c r="K219" s="39"/>
      <c r="L219" s="42"/>
      <c r="M219" s="196"/>
      <c r="N219" s="197"/>
      <c r="O219" s="67"/>
      <c r="P219" s="67"/>
      <c r="Q219" s="67"/>
      <c r="R219" s="67"/>
      <c r="S219" s="67"/>
      <c r="T219" s="68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9" t="s">
        <v>163</v>
      </c>
      <c r="AU219" s="19" t="s">
        <v>90</v>
      </c>
    </row>
    <row r="220" spans="2:51" s="13" customFormat="1" ht="11.25">
      <c r="B220" s="198"/>
      <c r="C220" s="199"/>
      <c r="D220" s="200" t="s">
        <v>165</v>
      </c>
      <c r="E220" s="201" t="s">
        <v>79</v>
      </c>
      <c r="F220" s="202" t="s">
        <v>867</v>
      </c>
      <c r="G220" s="199"/>
      <c r="H220" s="203">
        <v>0.62</v>
      </c>
      <c r="I220" s="204"/>
      <c r="J220" s="199"/>
      <c r="K220" s="199"/>
      <c r="L220" s="205"/>
      <c r="M220" s="206"/>
      <c r="N220" s="207"/>
      <c r="O220" s="207"/>
      <c r="P220" s="207"/>
      <c r="Q220" s="207"/>
      <c r="R220" s="207"/>
      <c r="S220" s="207"/>
      <c r="T220" s="208"/>
      <c r="AT220" s="209" t="s">
        <v>165</v>
      </c>
      <c r="AU220" s="209" t="s">
        <v>90</v>
      </c>
      <c r="AV220" s="13" t="s">
        <v>90</v>
      </c>
      <c r="AW220" s="13" t="s">
        <v>41</v>
      </c>
      <c r="AX220" s="13" t="s">
        <v>88</v>
      </c>
      <c r="AY220" s="209" t="s">
        <v>154</v>
      </c>
    </row>
    <row r="221" spans="1:65" s="2" customFormat="1" ht="24.2" customHeight="1">
      <c r="A221" s="37"/>
      <c r="B221" s="38"/>
      <c r="C221" s="181" t="s">
        <v>401</v>
      </c>
      <c r="D221" s="181" t="s">
        <v>156</v>
      </c>
      <c r="E221" s="182" t="s">
        <v>868</v>
      </c>
      <c r="F221" s="183" t="s">
        <v>869</v>
      </c>
      <c r="G221" s="184" t="s">
        <v>193</v>
      </c>
      <c r="H221" s="185">
        <v>29.18</v>
      </c>
      <c r="I221" s="186"/>
      <c r="J221" s="185">
        <f>ROUND(I221*H221,2)</f>
        <v>0</v>
      </c>
      <c r="K221" s="183" t="s">
        <v>160</v>
      </c>
      <c r="L221" s="42"/>
      <c r="M221" s="187" t="s">
        <v>79</v>
      </c>
      <c r="N221" s="188" t="s">
        <v>51</v>
      </c>
      <c r="O221" s="67"/>
      <c r="P221" s="189">
        <f>O221*H221</f>
        <v>0</v>
      </c>
      <c r="Q221" s="189">
        <v>0</v>
      </c>
      <c r="R221" s="189">
        <f>Q221*H221</f>
        <v>0</v>
      </c>
      <c r="S221" s="189">
        <v>0</v>
      </c>
      <c r="T221" s="190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191" t="s">
        <v>161</v>
      </c>
      <c r="AT221" s="191" t="s">
        <v>156</v>
      </c>
      <c r="AU221" s="191" t="s">
        <v>90</v>
      </c>
      <c r="AY221" s="19" t="s">
        <v>154</v>
      </c>
      <c r="BE221" s="192">
        <f>IF(N221="základní",J221,0)</f>
        <v>0</v>
      </c>
      <c r="BF221" s="192">
        <f>IF(N221="snížená",J221,0)</f>
        <v>0</v>
      </c>
      <c r="BG221" s="192">
        <f>IF(N221="zákl. přenesená",J221,0)</f>
        <v>0</v>
      </c>
      <c r="BH221" s="192">
        <f>IF(N221="sníž. přenesená",J221,0)</f>
        <v>0</v>
      </c>
      <c r="BI221" s="192">
        <f>IF(N221="nulová",J221,0)</f>
        <v>0</v>
      </c>
      <c r="BJ221" s="19" t="s">
        <v>88</v>
      </c>
      <c r="BK221" s="192">
        <f>ROUND(I221*H221,2)</f>
        <v>0</v>
      </c>
      <c r="BL221" s="19" t="s">
        <v>161</v>
      </c>
      <c r="BM221" s="191" t="s">
        <v>870</v>
      </c>
    </row>
    <row r="222" spans="1:47" s="2" customFormat="1" ht="11.25">
      <c r="A222" s="37"/>
      <c r="B222" s="38"/>
      <c r="C222" s="39"/>
      <c r="D222" s="193" t="s">
        <v>163</v>
      </c>
      <c r="E222" s="39"/>
      <c r="F222" s="194" t="s">
        <v>871</v>
      </c>
      <c r="G222" s="39"/>
      <c r="H222" s="39"/>
      <c r="I222" s="195"/>
      <c r="J222" s="39"/>
      <c r="K222" s="39"/>
      <c r="L222" s="42"/>
      <c r="M222" s="196"/>
      <c r="N222" s="197"/>
      <c r="O222" s="67"/>
      <c r="P222" s="67"/>
      <c r="Q222" s="67"/>
      <c r="R222" s="67"/>
      <c r="S222" s="67"/>
      <c r="T222" s="68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9" t="s">
        <v>163</v>
      </c>
      <c r="AU222" s="19" t="s">
        <v>90</v>
      </c>
    </row>
    <row r="223" spans="2:51" s="13" customFormat="1" ht="11.25">
      <c r="B223" s="198"/>
      <c r="C223" s="199"/>
      <c r="D223" s="200" t="s">
        <v>165</v>
      </c>
      <c r="E223" s="201" t="s">
        <v>79</v>
      </c>
      <c r="F223" s="202" t="s">
        <v>872</v>
      </c>
      <c r="G223" s="199"/>
      <c r="H223" s="203">
        <v>29.18</v>
      </c>
      <c r="I223" s="204"/>
      <c r="J223" s="199"/>
      <c r="K223" s="199"/>
      <c r="L223" s="205"/>
      <c r="M223" s="206"/>
      <c r="N223" s="207"/>
      <c r="O223" s="207"/>
      <c r="P223" s="207"/>
      <c r="Q223" s="207"/>
      <c r="R223" s="207"/>
      <c r="S223" s="207"/>
      <c r="T223" s="208"/>
      <c r="AT223" s="209" t="s">
        <v>165</v>
      </c>
      <c r="AU223" s="209" t="s">
        <v>90</v>
      </c>
      <c r="AV223" s="13" t="s">
        <v>90</v>
      </c>
      <c r="AW223" s="13" t="s">
        <v>41</v>
      </c>
      <c r="AX223" s="13" t="s">
        <v>88</v>
      </c>
      <c r="AY223" s="209" t="s">
        <v>154</v>
      </c>
    </row>
    <row r="224" spans="1:65" s="2" customFormat="1" ht="24.2" customHeight="1">
      <c r="A224" s="37"/>
      <c r="B224" s="38"/>
      <c r="C224" s="181" t="s">
        <v>407</v>
      </c>
      <c r="D224" s="181" t="s">
        <v>156</v>
      </c>
      <c r="E224" s="182" t="s">
        <v>873</v>
      </c>
      <c r="F224" s="183" t="s">
        <v>874</v>
      </c>
      <c r="G224" s="184" t="s">
        <v>216</v>
      </c>
      <c r="H224" s="185">
        <v>64.85</v>
      </c>
      <c r="I224" s="186"/>
      <c r="J224" s="185">
        <f>ROUND(I224*H224,2)</f>
        <v>0</v>
      </c>
      <c r="K224" s="183" t="s">
        <v>160</v>
      </c>
      <c r="L224" s="42"/>
      <c r="M224" s="187" t="s">
        <v>79</v>
      </c>
      <c r="N224" s="188" t="s">
        <v>51</v>
      </c>
      <c r="O224" s="67"/>
      <c r="P224" s="189">
        <f>O224*H224</f>
        <v>0</v>
      </c>
      <c r="Q224" s="189">
        <v>0.00632</v>
      </c>
      <c r="R224" s="189">
        <f>Q224*H224</f>
        <v>0.409852</v>
      </c>
      <c r="S224" s="189">
        <v>0</v>
      </c>
      <c r="T224" s="190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191" t="s">
        <v>161</v>
      </c>
      <c r="AT224" s="191" t="s">
        <v>156</v>
      </c>
      <c r="AU224" s="191" t="s">
        <v>90</v>
      </c>
      <c r="AY224" s="19" t="s">
        <v>154</v>
      </c>
      <c r="BE224" s="192">
        <f>IF(N224="základní",J224,0)</f>
        <v>0</v>
      </c>
      <c r="BF224" s="192">
        <f>IF(N224="snížená",J224,0)</f>
        <v>0</v>
      </c>
      <c r="BG224" s="192">
        <f>IF(N224="zákl. přenesená",J224,0)</f>
        <v>0</v>
      </c>
      <c r="BH224" s="192">
        <f>IF(N224="sníž. přenesená",J224,0)</f>
        <v>0</v>
      </c>
      <c r="BI224" s="192">
        <f>IF(N224="nulová",J224,0)</f>
        <v>0</v>
      </c>
      <c r="BJ224" s="19" t="s">
        <v>88</v>
      </c>
      <c r="BK224" s="192">
        <f>ROUND(I224*H224,2)</f>
        <v>0</v>
      </c>
      <c r="BL224" s="19" t="s">
        <v>161</v>
      </c>
      <c r="BM224" s="191" t="s">
        <v>875</v>
      </c>
    </row>
    <row r="225" spans="1:47" s="2" customFormat="1" ht="11.25">
      <c r="A225" s="37"/>
      <c r="B225" s="38"/>
      <c r="C225" s="39"/>
      <c r="D225" s="193" t="s">
        <v>163</v>
      </c>
      <c r="E225" s="39"/>
      <c r="F225" s="194" t="s">
        <v>876</v>
      </c>
      <c r="G225" s="39"/>
      <c r="H225" s="39"/>
      <c r="I225" s="195"/>
      <c r="J225" s="39"/>
      <c r="K225" s="39"/>
      <c r="L225" s="42"/>
      <c r="M225" s="196"/>
      <c r="N225" s="197"/>
      <c r="O225" s="67"/>
      <c r="P225" s="67"/>
      <c r="Q225" s="67"/>
      <c r="R225" s="67"/>
      <c r="S225" s="67"/>
      <c r="T225" s="68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9" t="s">
        <v>163</v>
      </c>
      <c r="AU225" s="19" t="s">
        <v>90</v>
      </c>
    </row>
    <row r="226" spans="2:51" s="13" customFormat="1" ht="11.25">
      <c r="B226" s="198"/>
      <c r="C226" s="199"/>
      <c r="D226" s="200" t="s">
        <v>165</v>
      </c>
      <c r="E226" s="201" t="s">
        <v>79</v>
      </c>
      <c r="F226" s="202" t="s">
        <v>877</v>
      </c>
      <c r="G226" s="199"/>
      <c r="H226" s="203">
        <v>64.85</v>
      </c>
      <c r="I226" s="204"/>
      <c r="J226" s="199"/>
      <c r="K226" s="199"/>
      <c r="L226" s="205"/>
      <c r="M226" s="206"/>
      <c r="N226" s="207"/>
      <c r="O226" s="207"/>
      <c r="P226" s="207"/>
      <c r="Q226" s="207"/>
      <c r="R226" s="207"/>
      <c r="S226" s="207"/>
      <c r="T226" s="208"/>
      <c r="AT226" s="209" t="s">
        <v>165</v>
      </c>
      <c r="AU226" s="209" t="s">
        <v>90</v>
      </c>
      <c r="AV226" s="13" t="s">
        <v>90</v>
      </c>
      <c r="AW226" s="13" t="s">
        <v>41</v>
      </c>
      <c r="AX226" s="13" t="s">
        <v>88</v>
      </c>
      <c r="AY226" s="209" t="s">
        <v>154</v>
      </c>
    </row>
    <row r="227" spans="2:63" s="12" customFormat="1" ht="22.9" customHeight="1">
      <c r="B227" s="165"/>
      <c r="C227" s="166"/>
      <c r="D227" s="167" t="s">
        <v>80</v>
      </c>
      <c r="E227" s="179" t="s">
        <v>207</v>
      </c>
      <c r="F227" s="179" t="s">
        <v>460</v>
      </c>
      <c r="G227" s="166"/>
      <c r="H227" s="166"/>
      <c r="I227" s="169"/>
      <c r="J227" s="180">
        <f>BK227</f>
        <v>0</v>
      </c>
      <c r="K227" s="166"/>
      <c r="L227" s="171"/>
      <c r="M227" s="172"/>
      <c r="N227" s="173"/>
      <c r="O227" s="173"/>
      <c r="P227" s="174">
        <f>SUM(P228:P281)</f>
        <v>0</v>
      </c>
      <c r="Q227" s="173"/>
      <c r="R227" s="174">
        <f>SUM(R228:R281)</f>
        <v>116.83224000000001</v>
      </c>
      <c r="S227" s="173"/>
      <c r="T227" s="175">
        <f>SUM(T228:T281)</f>
        <v>86.45</v>
      </c>
      <c r="AR227" s="176" t="s">
        <v>88</v>
      </c>
      <c r="AT227" s="177" t="s">
        <v>80</v>
      </c>
      <c r="AU227" s="177" t="s">
        <v>88</v>
      </c>
      <c r="AY227" s="176" t="s">
        <v>154</v>
      </c>
      <c r="BK227" s="178">
        <f>SUM(BK228:BK281)</f>
        <v>0</v>
      </c>
    </row>
    <row r="228" spans="1:65" s="2" customFormat="1" ht="16.5" customHeight="1">
      <c r="A228" s="37"/>
      <c r="B228" s="38"/>
      <c r="C228" s="181" t="s">
        <v>412</v>
      </c>
      <c r="D228" s="181" t="s">
        <v>156</v>
      </c>
      <c r="E228" s="182" t="s">
        <v>878</v>
      </c>
      <c r="F228" s="183" t="s">
        <v>879</v>
      </c>
      <c r="G228" s="184" t="s">
        <v>159</v>
      </c>
      <c r="H228" s="185">
        <v>66.5</v>
      </c>
      <c r="I228" s="186"/>
      <c r="J228" s="185">
        <f>ROUND(I228*H228,2)</f>
        <v>0</v>
      </c>
      <c r="K228" s="183" t="s">
        <v>160</v>
      </c>
      <c r="L228" s="42"/>
      <c r="M228" s="187" t="s">
        <v>79</v>
      </c>
      <c r="N228" s="188" t="s">
        <v>51</v>
      </c>
      <c r="O228" s="67"/>
      <c r="P228" s="189">
        <f>O228*H228</f>
        <v>0</v>
      </c>
      <c r="Q228" s="189">
        <v>0</v>
      </c>
      <c r="R228" s="189">
        <f>Q228*H228</f>
        <v>0</v>
      </c>
      <c r="S228" s="189">
        <v>1.3</v>
      </c>
      <c r="T228" s="190">
        <f>S228*H228</f>
        <v>86.45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191" t="s">
        <v>161</v>
      </c>
      <c r="AT228" s="191" t="s">
        <v>156</v>
      </c>
      <c r="AU228" s="191" t="s">
        <v>90</v>
      </c>
      <c r="AY228" s="19" t="s">
        <v>154</v>
      </c>
      <c r="BE228" s="192">
        <f>IF(N228="základní",J228,0)</f>
        <v>0</v>
      </c>
      <c r="BF228" s="192">
        <f>IF(N228="snížená",J228,0)</f>
        <v>0</v>
      </c>
      <c r="BG228" s="192">
        <f>IF(N228="zákl. přenesená",J228,0)</f>
        <v>0</v>
      </c>
      <c r="BH228" s="192">
        <f>IF(N228="sníž. přenesená",J228,0)</f>
        <v>0</v>
      </c>
      <c r="BI228" s="192">
        <f>IF(N228="nulová",J228,0)</f>
        <v>0</v>
      </c>
      <c r="BJ228" s="19" t="s">
        <v>88</v>
      </c>
      <c r="BK228" s="192">
        <f>ROUND(I228*H228,2)</f>
        <v>0</v>
      </c>
      <c r="BL228" s="19" t="s">
        <v>161</v>
      </c>
      <c r="BM228" s="191" t="s">
        <v>880</v>
      </c>
    </row>
    <row r="229" spans="1:47" s="2" customFormat="1" ht="11.25">
      <c r="A229" s="37"/>
      <c r="B229" s="38"/>
      <c r="C229" s="39"/>
      <c r="D229" s="193" t="s">
        <v>163</v>
      </c>
      <c r="E229" s="39"/>
      <c r="F229" s="194" t="s">
        <v>881</v>
      </c>
      <c r="G229" s="39"/>
      <c r="H229" s="39"/>
      <c r="I229" s="195"/>
      <c r="J229" s="39"/>
      <c r="K229" s="39"/>
      <c r="L229" s="42"/>
      <c r="M229" s="196"/>
      <c r="N229" s="197"/>
      <c r="O229" s="67"/>
      <c r="P229" s="67"/>
      <c r="Q229" s="67"/>
      <c r="R229" s="67"/>
      <c r="S229" s="67"/>
      <c r="T229" s="68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T229" s="19" t="s">
        <v>163</v>
      </c>
      <c r="AU229" s="19" t="s">
        <v>90</v>
      </c>
    </row>
    <row r="230" spans="2:51" s="13" customFormat="1" ht="11.25">
      <c r="B230" s="198"/>
      <c r="C230" s="199"/>
      <c r="D230" s="200" t="s">
        <v>165</v>
      </c>
      <c r="E230" s="201" t="s">
        <v>79</v>
      </c>
      <c r="F230" s="202" t="s">
        <v>882</v>
      </c>
      <c r="G230" s="199"/>
      <c r="H230" s="203">
        <v>66.5</v>
      </c>
      <c r="I230" s="204"/>
      <c r="J230" s="199"/>
      <c r="K230" s="199"/>
      <c r="L230" s="205"/>
      <c r="M230" s="206"/>
      <c r="N230" s="207"/>
      <c r="O230" s="207"/>
      <c r="P230" s="207"/>
      <c r="Q230" s="207"/>
      <c r="R230" s="207"/>
      <c r="S230" s="207"/>
      <c r="T230" s="208"/>
      <c r="AT230" s="209" t="s">
        <v>165</v>
      </c>
      <c r="AU230" s="209" t="s">
        <v>90</v>
      </c>
      <c r="AV230" s="13" t="s">
        <v>90</v>
      </c>
      <c r="AW230" s="13" t="s">
        <v>41</v>
      </c>
      <c r="AX230" s="13" t="s">
        <v>88</v>
      </c>
      <c r="AY230" s="209" t="s">
        <v>154</v>
      </c>
    </row>
    <row r="231" spans="1:65" s="2" customFormat="1" ht="24.2" customHeight="1">
      <c r="A231" s="37"/>
      <c r="B231" s="38"/>
      <c r="C231" s="181" t="s">
        <v>418</v>
      </c>
      <c r="D231" s="181" t="s">
        <v>156</v>
      </c>
      <c r="E231" s="182" t="s">
        <v>883</v>
      </c>
      <c r="F231" s="183" t="s">
        <v>884</v>
      </c>
      <c r="G231" s="184" t="s">
        <v>159</v>
      </c>
      <c r="H231" s="185">
        <v>65</v>
      </c>
      <c r="I231" s="186"/>
      <c r="J231" s="185">
        <f>ROUND(I231*H231,2)</f>
        <v>0</v>
      </c>
      <c r="K231" s="183" t="s">
        <v>160</v>
      </c>
      <c r="L231" s="42"/>
      <c r="M231" s="187" t="s">
        <v>79</v>
      </c>
      <c r="N231" s="188" t="s">
        <v>51</v>
      </c>
      <c r="O231" s="67"/>
      <c r="P231" s="189">
        <f>O231*H231</f>
        <v>0</v>
      </c>
      <c r="Q231" s="189">
        <v>0.0004</v>
      </c>
      <c r="R231" s="189">
        <f>Q231*H231</f>
        <v>0.026000000000000002</v>
      </c>
      <c r="S231" s="189">
        <v>0</v>
      </c>
      <c r="T231" s="190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191" t="s">
        <v>161</v>
      </c>
      <c r="AT231" s="191" t="s">
        <v>156</v>
      </c>
      <c r="AU231" s="191" t="s">
        <v>90</v>
      </c>
      <c r="AY231" s="19" t="s">
        <v>154</v>
      </c>
      <c r="BE231" s="192">
        <f>IF(N231="základní",J231,0)</f>
        <v>0</v>
      </c>
      <c r="BF231" s="192">
        <f>IF(N231="snížená",J231,0)</f>
        <v>0</v>
      </c>
      <c r="BG231" s="192">
        <f>IF(N231="zákl. přenesená",J231,0)</f>
        <v>0</v>
      </c>
      <c r="BH231" s="192">
        <f>IF(N231="sníž. přenesená",J231,0)</f>
        <v>0</v>
      </c>
      <c r="BI231" s="192">
        <f>IF(N231="nulová",J231,0)</f>
        <v>0</v>
      </c>
      <c r="BJ231" s="19" t="s">
        <v>88</v>
      </c>
      <c r="BK231" s="192">
        <f>ROUND(I231*H231,2)</f>
        <v>0</v>
      </c>
      <c r="BL231" s="19" t="s">
        <v>161</v>
      </c>
      <c r="BM231" s="191" t="s">
        <v>885</v>
      </c>
    </row>
    <row r="232" spans="1:47" s="2" customFormat="1" ht="11.25">
      <c r="A232" s="37"/>
      <c r="B232" s="38"/>
      <c r="C232" s="39"/>
      <c r="D232" s="193" t="s">
        <v>163</v>
      </c>
      <c r="E232" s="39"/>
      <c r="F232" s="194" t="s">
        <v>886</v>
      </c>
      <c r="G232" s="39"/>
      <c r="H232" s="39"/>
      <c r="I232" s="195"/>
      <c r="J232" s="39"/>
      <c r="K232" s="39"/>
      <c r="L232" s="42"/>
      <c r="M232" s="196"/>
      <c r="N232" s="197"/>
      <c r="O232" s="67"/>
      <c r="P232" s="67"/>
      <c r="Q232" s="67"/>
      <c r="R232" s="67"/>
      <c r="S232" s="67"/>
      <c r="T232" s="68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9" t="s">
        <v>163</v>
      </c>
      <c r="AU232" s="19" t="s">
        <v>90</v>
      </c>
    </row>
    <row r="233" spans="1:47" s="2" customFormat="1" ht="19.5">
      <c r="A233" s="37"/>
      <c r="B233" s="38"/>
      <c r="C233" s="39"/>
      <c r="D233" s="200" t="s">
        <v>326</v>
      </c>
      <c r="E233" s="39"/>
      <c r="F233" s="240" t="s">
        <v>887</v>
      </c>
      <c r="G233" s="39"/>
      <c r="H233" s="39"/>
      <c r="I233" s="195"/>
      <c r="J233" s="39"/>
      <c r="K233" s="39"/>
      <c r="L233" s="42"/>
      <c r="M233" s="196"/>
      <c r="N233" s="197"/>
      <c r="O233" s="67"/>
      <c r="P233" s="67"/>
      <c r="Q233" s="67"/>
      <c r="R233" s="67"/>
      <c r="S233" s="67"/>
      <c r="T233" s="68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9" t="s">
        <v>326</v>
      </c>
      <c r="AU233" s="19" t="s">
        <v>90</v>
      </c>
    </row>
    <row r="234" spans="2:51" s="13" customFormat="1" ht="11.25">
      <c r="B234" s="198"/>
      <c r="C234" s="199"/>
      <c r="D234" s="200" t="s">
        <v>165</v>
      </c>
      <c r="E234" s="201" t="s">
        <v>79</v>
      </c>
      <c r="F234" s="202" t="s">
        <v>888</v>
      </c>
      <c r="G234" s="199"/>
      <c r="H234" s="203">
        <v>65</v>
      </c>
      <c r="I234" s="204"/>
      <c r="J234" s="199"/>
      <c r="K234" s="199"/>
      <c r="L234" s="205"/>
      <c r="M234" s="206"/>
      <c r="N234" s="207"/>
      <c r="O234" s="207"/>
      <c r="P234" s="207"/>
      <c r="Q234" s="207"/>
      <c r="R234" s="207"/>
      <c r="S234" s="207"/>
      <c r="T234" s="208"/>
      <c r="AT234" s="209" t="s">
        <v>165</v>
      </c>
      <c r="AU234" s="209" t="s">
        <v>90</v>
      </c>
      <c r="AV234" s="13" t="s">
        <v>90</v>
      </c>
      <c r="AW234" s="13" t="s">
        <v>41</v>
      </c>
      <c r="AX234" s="13" t="s">
        <v>88</v>
      </c>
      <c r="AY234" s="209" t="s">
        <v>154</v>
      </c>
    </row>
    <row r="235" spans="1:65" s="2" customFormat="1" ht="16.5" customHeight="1">
      <c r="A235" s="37"/>
      <c r="B235" s="38"/>
      <c r="C235" s="231" t="s">
        <v>425</v>
      </c>
      <c r="D235" s="231" t="s">
        <v>277</v>
      </c>
      <c r="E235" s="232" t="s">
        <v>889</v>
      </c>
      <c r="F235" s="233" t="s">
        <v>890</v>
      </c>
      <c r="G235" s="234" t="s">
        <v>159</v>
      </c>
      <c r="H235" s="235">
        <v>65.65</v>
      </c>
      <c r="I235" s="236"/>
      <c r="J235" s="235">
        <f>ROUND(I235*H235,2)</f>
        <v>0</v>
      </c>
      <c r="K235" s="233" t="s">
        <v>79</v>
      </c>
      <c r="L235" s="237"/>
      <c r="M235" s="238" t="s">
        <v>79</v>
      </c>
      <c r="N235" s="239" t="s">
        <v>51</v>
      </c>
      <c r="O235" s="67"/>
      <c r="P235" s="189">
        <f>O235*H235</f>
        <v>0</v>
      </c>
      <c r="Q235" s="189">
        <v>1.554</v>
      </c>
      <c r="R235" s="189">
        <f>Q235*H235</f>
        <v>102.02010000000001</v>
      </c>
      <c r="S235" s="189">
        <v>0</v>
      </c>
      <c r="T235" s="190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191" t="s">
        <v>207</v>
      </c>
      <c r="AT235" s="191" t="s">
        <v>277</v>
      </c>
      <c r="AU235" s="191" t="s">
        <v>90</v>
      </c>
      <c r="AY235" s="19" t="s">
        <v>154</v>
      </c>
      <c r="BE235" s="192">
        <f>IF(N235="základní",J235,0)</f>
        <v>0</v>
      </c>
      <c r="BF235" s="192">
        <f>IF(N235="snížená",J235,0)</f>
        <v>0</v>
      </c>
      <c r="BG235" s="192">
        <f>IF(N235="zákl. přenesená",J235,0)</f>
        <v>0</v>
      </c>
      <c r="BH235" s="192">
        <f>IF(N235="sníž. přenesená",J235,0)</f>
        <v>0</v>
      </c>
      <c r="BI235" s="192">
        <f>IF(N235="nulová",J235,0)</f>
        <v>0</v>
      </c>
      <c r="BJ235" s="19" t="s">
        <v>88</v>
      </c>
      <c r="BK235" s="192">
        <f>ROUND(I235*H235,2)</f>
        <v>0</v>
      </c>
      <c r="BL235" s="19" t="s">
        <v>161</v>
      </c>
      <c r="BM235" s="191" t="s">
        <v>891</v>
      </c>
    </row>
    <row r="236" spans="1:47" s="2" customFormat="1" ht="19.5">
      <c r="A236" s="37"/>
      <c r="B236" s="38"/>
      <c r="C236" s="39"/>
      <c r="D236" s="200" t="s">
        <v>326</v>
      </c>
      <c r="E236" s="39"/>
      <c r="F236" s="240" t="s">
        <v>892</v>
      </c>
      <c r="G236" s="39"/>
      <c r="H236" s="39"/>
      <c r="I236" s="195"/>
      <c r="J236" s="39"/>
      <c r="K236" s="39"/>
      <c r="L236" s="42"/>
      <c r="M236" s="196"/>
      <c r="N236" s="197"/>
      <c r="O236" s="67"/>
      <c r="P236" s="67"/>
      <c r="Q236" s="67"/>
      <c r="R236" s="67"/>
      <c r="S236" s="67"/>
      <c r="T236" s="68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9" t="s">
        <v>326</v>
      </c>
      <c r="AU236" s="19" t="s">
        <v>90</v>
      </c>
    </row>
    <row r="237" spans="2:51" s="13" customFormat="1" ht="11.25">
      <c r="B237" s="198"/>
      <c r="C237" s="199"/>
      <c r="D237" s="200" t="s">
        <v>165</v>
      </c>
      <c r="E237" s="201" t="s">
        <v>79</v>
      </c>
      <c r="F237" s="202" t="s">
        <v>893</v>
      </c>
      <c r="G237" s="199"/>
      <c r="H237" s="203">
        <v>65.65</v>
      </c>
      <c r="I237" s="204"/>
      <c r="J237" s="199"/>
      <c r="K237" s="199"/>
      <c r="L237" s="205"/>
      <c r="M237" s="206"/>
      <c r="N237" s="207"/>
      <c r="O237" s="207"/>
      <c r="P237" s="207"/>
      <c r="Q237" s="207"/>
      <c r="R237" s="207"/>
      <c r="S237" s="207"/>
      <c r="T237" s="208"/>
      <c r="AT237" s="209" t="s">
        <v>165</v>
      </c>
      <c r="AU237" s="209" t="s">
        <v>90</v>
      </c>
      <c r="AV237" s="13" t="s">
        <v>90</v>
      </c>
      <c r="AW237" s="13" t="s">
        <v>41</v>
      </c>
      <c r="AX237" s="13" t="s">
        <v>88</v>
      </c>
      <c r="AY237" s="209" t="s">
        <v>154</v>
      </c>
    </row>
    <row r="238" spans="1:65" s="2" customFormat="1" ht="24.2" customHeight="1">
      <c r="A238" s="37"/>
      <c r="B238" s="38"/>
      <c r="C238" s="181" t="s">
        <v>431</v>
      </c>
      <c r="D238" s="181" t="s">
        <v>156</v>
      </c>
      <c r="E238" s="182" t="s">
        <v>507</v>
      </c>
      <c r="F238" s="183" t="s">
        <v>508</v>
      </c>
      <c r="G238" s="184" t="s">
        <v>294</v>
      </c>
      <c r="H238" s="185">
        <v>3</v>
      </c>
      <c r="I238" s="186"/>
      <c r="J238" s="185">
        <f>ROUND(I238*H238,2)</f>
        <v>0</v>
      </c>
      <c r="K238" s="183" t="s">
        <v>160</v>
      </c>
      <c r="L238" s="42"/>
      <c r="M238" s="187" t="s">
        <v>79</v>
      </c>
      <c r="N238" s="188" t="s">
        <v>51</v>
      </c>
      <c r="O238" s="67"/>
      <c r="P238" s="189">
        <f>O238*H238</f>
        <v>0</v>
      </c>
      <c r="Q238" s="189">
        <v>0.06864</v>
      </c>
      <c r="R238" s="189">
        <f>Q238*H238</f>
        <v>0.20592000000000002</v>
      </c>
      <c r="S238" s="189">
        <v>0</v>
      </c>
      <c r="T238" s="190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191" t="s">
        <v>161</v>
      </c>
      <c r="AT238" s="191" t="s">
        <v>156</v>
      </c>
      <c r="AU238" s="191" t="s">
        <v>90</v>
      </c>
      <c r="AY238" s="19" t="s">
        <v>154</v>
      </c>
      <c r="BE238" s="192">
        <f>IF(N238="základní",J238,0)</f>
        <v>0</v>
      </c>
      <c r="BF238" s="192">
        <f>IF(N238="snížená",J238,0)</f>
        <v>0</v>
      </c>
      <c r="BG238" s="192">
        <f>IF(N238="zákl. přenesená",J238,0)</f>
        <v>0</v>
      </c>
      <c r="BH238" s="192">
        <f>IF(N238="sníž. přenesená",J238,0)</f>
        <v>0</v>
      </c>
      <c r="BI238" s="192">
        <f>IF(N238="nulová",J238,0)</f>
        <v>0</v>
      </c>
      <c r="BJ238" s="19" t="s">
        <v>88</v>
      </c>
      <c r="BK238" s="192">
        <f>ROUND(I238*H238,2)</f>
        <v>0</v>
      </c>
      <c r="BL238" s="19" t="s">
        <v>161</v>
      </c>
      <c r="BM238" s="191" t="s">
        <v>894</v>
      </c>
    </row>
    <row r="239" spans="1:47" s="2" customFormat="1" ht="11.25">
      <c r="A239" s="37"/>
      <c r="B239" s="38"/>
      <c r="C239" s="39"/>
      <c r="D239" s="193" t="s">
        <v>163</v>
      </c>
      <c r="E239" s="39"/>
      <c r="F239" s="194" t="s">
        <v>510</v>
      </c>
      <c r="G239" s="39"/>
      <c r="H239" s="39"/>
      <c r="I239" s="195"/>
      <c r="J239" s="39"/>
      <c r="K239" s="39"/>
      <c r="L239" s="42"/>
      <c r="M239" s="196"/>
      <c r="N239" s="197"/>
      <c r="O239" s="67"/>
      <c r="P239" s="67"/>
      <c r="Q239" s="67"/>
      <c r="R239" s="67"/>
      <c r="S239" s="67"/>
      <c r="T239" s="68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9" t="s">
        <v>163</v>
      </c>
      <c r="AU239" s="19" t="s">
        <v>90</v>
      </c>
    </row>
    <row r="240" spans="2:51" s="13" customFormat="1" ht="11.25">
      <c r="B240" s="198"/>
      <c r="C240" s="199"/>
      <c r="D240" s="200" t="s">
        <v>165</v>
      </c>
      <c r="E240" s="201" t="s">
        <v>79</v>
      </c>
      <c r="F240" s="202" t="s">
        <v>895</v>
      </c>
      <c r="G240" s="199"/>
      <c r="H240" s="203">
        <v>3</v>
      </c>
      <c r="I240" s="204"/>
      <c r="J240" s="199"/>
      <c r="K240" s="199"/>
      <c r="L240" s="205"/>
      <c r="M240" s="206"/>
      <c r="N240" s="207"/>
      <c r="O240" s="207"/>
      <c r="P240" s="207"/>
      <c r="Q240" s="207"/>
      <c r="R240" s="207"/>
      <c r="S240" s="207"/>
      <c r="T240" s="208"/>
      <c r="AT240" s="209" t="s">
        <v>165</v>
      </c>
      <c r="AU240" s="209" t="s">
        <v>90</v>
      </c>
      <c r="AV240" s="13" t="s">
        <v>90</v>
      </c>
      <c r="AW240" s="13" t="s">
        <v>41</v>
      </c>
      <c r="AX240" s="13" t="s">
        <v>88</v>
      </c>
      <c r="AY240" s="209" t="s">
        <v>154</v>
      </c>
    </row>
    <row r="241" spans="1:65" s="2" customFormat="1" ht="24.2" customHeight="1">
      <c r="A241" s="37"/>
      <c r="B241" s="38"/>
      <c r="C241" s="181" t="s">
        <v>437</v>
      </c>
      <c r="D241" s="181" t="s">
        <v>156</v>
      </c>
      <c r="E241" s="182" t="s">
        <v>512</v>
      </c>
      <c r="F241" s="183" t="s">
        <v>513</v>
      </c>
      <c r="G241" s="184" t="s">
        <v>159</v>
      </c>
      <c r="H241" s="185">
        <v>3</v>
      </c>
      <c r="I241" s="186"/>
      <c r="J241" s="185">
        <f>ROUND(I241*H241,2)</f>
        <v>0</v>
      </c>
      <c r="K241" s="183" t="s">
        <v>160</v>
      </c>
      <c r="L241" s="42"/>
      <c r="M241" s="187" t="s">
        <v>79</v>
      </c>
      <c r="N241" s="188" t="s">
        <v>51</v>
      </c>
      <c r="O241" s="67"/>
      <c r="P241" s="189">
        <f>O241*H241</f>
        <v>0</v>
      </c>
      <c r="Q241" s="189">
        <v>4E-05</v>
      </c>
      <c r="R241" s="189">
        <f>Q241*H241</f>
        <v>0.00012000000000000002</v>
      </c>
      <c r="S241" s="189">
        <v>0</v>
      </c>
      <c r="T241" s="190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191" t="s">
        <v>161</v>
      </c>
      <c r="AT241" s="191" t="s">
        <v>156</v>
      </c>
      <c r="AU241" s="191" t="s">
        <v>90</v>
      </c>
      <c r="AY241" s="19" t="s">
        <v>154</v>
      </c>
      <c r="BE241" s="192">
        <f>IF(N241="základní",J241,0)</f>
        <v>0</v>
      </c>
      <c r="BF241" s="192">
        <f>IF(N241="snížená",J241,0)</f>
        <v>0</v>
      </c>
      <c r="BG241" s="192">
        <f>IF(N241="zákl. přenesená",J241,0)</f>
        <v>0</v>
      </c>
      <c r="BH241" s="192">
        <f>IF(N241="sníž. přenesená",J241,0)</f>
        <v>0</v>
      </c>
      <c r="BI241" s="192">
        <f>IF(N241="nulová",J241,0)</f>
        <v>0</v>
      </c>
      <c r="BJ241" s="19" t="s">
        <v>88</v>
      </c>
      <c r="BK241" s="192">
        <f>ROUND(I241*H241,2)</f>
        <v>0</v>
      </c>
      <c r="BL241" s="19" t="s">
        <v>161</v>
      </c>
      <c r="BM241" s="191" t="s">
        <v>896</v>
      </c>
    </row>
    <row r="242" spans="1:47" s="2" customFormat="1" ht="11.25">
      <c r="A242" s="37"/>
      <c r="B242" s="38"/>
      <c r="C242" s="39"/>
      <c r="D242" s="193" t="s">
        <v>163</v>
      </c>
      <c r="E242" s="39"/>
      <c r="F242" s="194" t="s">
        <v>515</v>
      </c>
      <c r="G242" s="39"/>
      <c r="H242" s="39"/>
      <c r="I242" s="195"/>
      <c r="J242" s="39"/>
      <c r="K242" s="39"/>
      <c r="L242" s="42"/>
      <c r="M242" s="196"/>
      <c r="N242" s="197"/>
      <c r="O242" s="67"/>
      <c r="P242" s="67"/>
      <c r="Q242" s="67"/>
      <c r="R242" s="67"/>
      <c r="S242" s="67"/>
      <c r="T242" s="68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9" t="s">
        <v>163</v>
      </c>
      <c r="AU242" s="19" t="s">
        <v>90</v>
      </c>
    </row>
    <row r="243" spans="2:51" s="13" customFormat="1" ht="11.25">
      <c r="B243" s="198"/>
      <c r="C243" s="199"/>
      <c r="D243" s="200" t="s">
        <v>165</v>
      </c>
      <c r="E243" s="201" t="s">
        <v>79</v>
      </c>
      <c r="F243" s="202" t="s">
        <v>897</v>
      </c>
      <c r="G243" s="199"/>
      <c r="H243" s="203">
        <v>3</v>
      </c>
      <c r="I243" s="204"/>
      <c r="J243" s="199"/>
      <c r="K243" s="199"/>
      <c r="L243" s="205"/>
      <c r="M243" s="206"/>
      <c r="N243" s="207"/>
      <c r="O243" s="207"/>
      <c r="P243" s="207"/>
      <c r="Q243" s="207"/>
      <c r="R243" s="207"/>
      <c r="S243" s="207"/>
      <c r="T243" s="208"/>
      <c r="AT243" s="209" t="s">
        <v>165</v>
      </c>
      <c r="AU243" s="209" t="s">
        <v>90</v>
      </c>
      <c r="AV243" s="13" t="s">
        <v>90</v>
      </c>
      <c r="AW243" s="13" t="s">
        <v>41</v>
      </c>
      <c r="AX243" s="13" t="s">
        <v>88</v>
      </c>
      <c r="AY243" s="209" t="s">
        <v>154</v>
      </c>
    </row>
    <row r="244" spans="1:65" s="2" customFormat="1" ht="16.5" customHeight="1">
      <c r="A244" s="37"/>
      <c r="B244" s="38"/>
      <c r="C244" s="231" t="s">
        <v>444</v>
      </c>
      <c r="D244" s="231" t="s">
        <v>277</v>
      </c>
      <c r="E244" s="232" t="s">
        <v>517</v>
      </c>
      <c r="F244" s="233" t="s">
        <v>518</v>
      </c>
      <c r="G244" s="234" t="s">
        <v>159</v>
      </c>
      <c r="H244" s="235">
        <v>3.05</v>
      </c>
      <c r="I244" s="236"/>
      <c r="J244" s="235">
        <f>ROUND(I244*H244,2)</f>
        <v>0</v>
      </c>
      <c r="K244" s="233" t="s">
        <v>160</v>
      </c>
      <c r="L244" s="237"/>
      <c r="M244" s="238" t="s">
        <v>79</v>
      </c>
      <c r="N244" s="239" t="s">
        <v>51</v>
      </c>
      <c r="O244" s="67"/>
      <c r="P244" s="189">
        <f>O244*H244</f>
        <v>0</v>
      </c>
      <c r="Q244" s="189">
        <v>0.037</v>
      </c>
      <c r="R244" s="189">
        <f>Q244*H244</f>
        <v>0.11284999999999999</v>
      </c>
      <c r="S244" s="189">
        <v>0</v>
      </c>
      <c r="T244" s="190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191" t="s">
        <v>207</v>
      </c>
      <c r="AT244" s="191" t="s">
        <v>277</v>
      </c>
      <c r="AU244" s="191" t="s">
        <v>90</v>
      </c>
      <c r="AY244" s="19" t="s">
        <v>154</v>
      </c>
      <c r="BE244" s="192">
        <f>IF(N244="základní",J244,0)</f>
        <v>0</v>
      </c>
      <c r="BF244" s="192">
        <f>IF(N244="snížená",J244,0)</f>
        <v>0</v>
      </c>
      <c r="BG244" s="192">
        <f>IF(N244="zákl. přenesená",J244,0)</f>
        <v>0</v>
      </c>
      <c r="BH244" s="192">
        <f>IF(N244="sníž. přenesená",J244,0)</f>
        <v>0</v>
      </c>
      <c r="BI244" s="192">
        <f>IF(N244="nulová",J244,0)</f>
        <v>0</v>
      </c>
      <c r="BJ244" s="19" t="s">
        <v>88</v>
      </c>
      <c r="BK244" s="192">
        <f>ROUND(I244*H244,2)</f>
        <v>0</v>
      </c>
      <c r="BL244" s="19" t="s">
        <v>161</v>
      </c>
      <c r="BM244" s="191" t="s">
        <v>898</v>
      </c>
    </row>
    <row r="245" spans="1:47" s="2" customFormat="1" ht="11.25">
      <c r="A245" s="37"/>
      <c r="B245" s="38"/>
      <c r="C245" s="39"/>
      <c r="D245" s="193" t="s">
        <v>163</v>
      </c>
      <c r="E245" s="39"/>
      <c r="F245" s="194" t="s">
        <v>520</v>
      </c>
      <c r="G245" s="39"/>
      <c r="H245" s="39"/>
      <c r="I245" s="195"/>
      <c r="J245" s="39"/>
      <c r="K245" s="39"/>
      <c r="L245" s="42"/>
      <c r="M245" s="196"/>
      <c r="N245" s="197"/>
      <c r="O245" s="67"/>
      <c r="P245" s="67"/>
      <c r="Q245" s="67"/>
      <c r="R245" s="67"/>
      <c r="S245" s="67"/>
      <c r="T245" s="68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9" t="s">
        <v>163</v>
      </c>
      <c r="AU245" s="19" t="s">
        <v>90</v>
      </c>
    </row>
    <row r="246" spans="2:51" s="13" customFormat="1" ht="11.25">
      <c r="B246" s="198"/>
      <c r="C246" s="199"/>
      <c r="D246" s="200" t="s">
        <v>165</v>
      </c>
      <c r="E246" s="201" t="s">
        <v>79</v>
      </c>
      <c r="F246" s="202" t="s">
        <v>899</v>
      </c>
      <c r="G246" s="199"/>
      <c r="H246" s="203">
        <v>3.05</v>
      </c>
      <c r="I246" s="204"/>
      <c r="J246" s="199"/>
      <c r="K246" s="199"/>
      <c r="L246" s="205"/>
      <c r="M246" s="206"/>
      <c r="N246" s="207"/>
      <c r="O246" s="207"/>
      <c r="P246" s="207"/>
      <c r="Q246" s="207"/>
      <c r="R246" s="207"/>
      <c r="S246" s="207"/>
      <c r="T246" s="208"/>
      <c r="AT246" s="209" t="s">
        <v>165</v>
      </c>
      <c r="AU246" s="209" t="s">
        <v>90</v>
      </c>
      <c r="AV246" s="13" t="s">
        <v>90</v>
      </c>
      <c r="AW246" s="13" t="s">
        <v>41</v>
      </c>
      <c r="AX246" s="13" t="s">
        <v>88</v>
      </c>
      <c r="AY246" s="209" t="s">
        <v>154</v>
      </c>
    </row>
    <row r="247" spans="1:65" s="2" customFormat="1" ht="37.9" customHeight="1">
      <c r="A247" s="37"/>
      <c r="B247" s="38"/>
      <c r="C247" s="181" t="s">
        <v>450</v>
      </c>
      <c r="D247" s="181" t="s">
        <v>156</v>
      </c>
      <c r="E247" s="182" t="s">
        <v>523</v>
      </c>
      <c r="F247" s="183" t="s">
        <v>524</v>
      </c>
      <c r="G247" s="184" t="s">
        <v>294</v>
      </c>
      <c r="H247" s="185">
        <v>3</v>
      </c>
      <c r="I247" s="186"/>
      <c r="J247" s="185">
        <f>ROUND(I247*H247,2)</f>
        <v>0</v>
      </c>
      <c r="K247" s="183" t="s">
        <v>160</v>
      </c>
      <c r="L247" s="42"/>
      <c r="M247" s="187" t="s">
        <v>79</v>
      </c>
      <c r="N247" s="188" t="s">
        <v>51</v>
      </c>
      <c r="O247" s="67"/>
      <c r="P247" s="189">
        <f>O247*H247</f>
        <v>0</v>
      </c>
      <c r="Q247" s="189">
        <v>0.001</v>
      </c>
      <c r="R247" s="189">
        <f>Q247*H247</f>
        <v>0.003</v>
      </c>
      <c r="S247" s="189">
        <v>0</v>
      </c>
      <c r="T247" s="190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191" t="s">
        <v>161</v>
      </c>
      <c r="AT247" s="191" t="s">
        <v>156</v>
      </c>
      <c r="AU247" s="191" t="s">
        <v>90</v>
      </c>
      <c r="AY247" s="19" t="s">
        <v>154</v>
      </c>
      <c r="BE247" s="192">
        <f>IF(N247="základní",J247,0)</f>
        <v>0</v>
      </c>
      <c r="BF247" s="192">
        <f>IF(N247="snížená",J247,0)</f>
        <v>0</v>
      </c>
      <c r="BG247" s="192">
        <f>IF(N247="zákl. přenesená",J247,0)</f>
        <v>0</v>
      </c>
      <c r="BH247" s="192">
        <f>IF(N247="sníž. přenesená",J247,0)</f>
        <v>0</v>
      </c>
      <c r="BI247" s="192">
        <f>IF(N247="nulová",J247,0)</f>
        <v>0</v>
      </c>
      <c r="BJ247" s="19" t="s">
        <v>88</v>
      </c>
      <c r="BK247" s="192">
        <f>ROUND(I247*H247,2)</f>
        <v>0</v>
      </c>
      <c r="BL247" s="19" t="s">
        <v>161</v>
      </c>
      <c r="BM247" s="191" t="s">
        <v>900</v>
      </c>
    </row>
    <row r="248" spans="1:47" s="2" customFormat="1" ht="11.25">
      <c r="A248" s="37"/>
      <c r="B248" s="38"/>
      <c r="C248" s="39"/>
      <c r="D248" s="193" t="s">
        <v>163</v>
      </c>
      <c r="E248" s="39"/>
      <c r="F248" s="194" t="s">
        <v>526</v>
      </c>
      <c r="G248" s="39"/>
      <c r="H248" s="39"/>
      <c r="I248" s="195"/>
      <c r="J248" s="39"/>
      <c r="K248" s="39"/>
      <c r="L248" s="42"/>
      <c r="M248" s="196"/>
      <c r="N248" s="197"/>
      <c r="O248" s="67"/>
      <c r="P248" s="67"/>
      <c r="Q248" s="67"/>
      <c r="R248" s="67"/>
      <c r="S248" s="67"/>
      <c r="T248" s="68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9" t="s">
        <v>163</v>
      </c>
      <c r="AU248" s="19" t="s">
        <v>90</v>
      </c>
    </row>
    <row r="249" spans="1:65" s="2" customFormat="1" ht="24.2" customHeight="1">
      <c r="A249" s="37"/>
      <c r="B249" s="38"/>
      <c r="C249" s="181" t="s">
        <v>455</v>
      </c>
      <c r="D249" s="181" t="s">
        <v>156</v>
      </c>
      <c r="E249" s="182" t="s">
        <v>528</v>
      </c>
      <c r="F249" s="183" t="s">
        <v>529</v>
      </c>
      <c r="G249" s="184" t="s">
        <v>294</v>
      </c>
      <c r="H249" s="185">
        <v>3</v>
      </c>
      <c r="I249" s="186"/>
      <c r="J249" s="185">
        <f>ROUND(I249*H249,2)</f>
        <v>0</v>
      </c>
      <c r="K249" s="183" t="s">
        <v>160</v>
      </c>
      <c r="L249" s="42"/>
      <c r="M249" s="187" t="s">
        <v>79</v>
      </c>
      <c r="N249" s="188" t="s">
        <v>51</v>
      </c>
      <c r="O249" s="67"/>
      <c r="P249" s="189">
        <f>O249*H249</f>
        <v>0</v>
      </c>
      <c r="Q249" s="189">
        <v>7E-05</v>
      </c>
      <c r="R249" s="189">
        <f>Q249*H249</f>
        <v>0.00020999999999999998</v>
      </c>
      <c r="S249" s="189">
        <v>0</v>
      </c>
      <c r="T249" s="190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191" t="s">
        <v>161</v>
      </c>
      <c r="AT249" s="191" t="s">
        <v>156</v>
      </c>
      <c r="AU249" s="191" t="s">
        <v>90</v>
      </c>
      <c r="AY249" s="19" t="s">
        <v>154</v>
      </c>
      <c r="BE249" s="192">
        <f>IF(N249="základní",J249,0)</f>
        <v>0</v>
      </c>
      <c r="BF249" s="192">
        <f>IF(N249="snížená",J249,0)</f>
        <v>0</v>
      </c>
      <c r="BG249" s="192">
        <f>IF(N249="zákl. přenesená",J249,0)</f>
        <v>0</v>
      </c>
      <c r="BH249" s="192">
        <f>IF(N249="sníž. přenesená",J249,0)</f>
        <v>0</v>
      </c>
      <c r="BI249" s="192">
        <f>IF(N249="nulová",J249,0)</f>
        <v>0</v>
      </c>
      <c r="BJ249" s="19" t="s">
        <v>88</v>
      </c>
      <c r="BK249" s="192">
        <f>ROUND(I249*H249,2)</f>
        <v>0</v>
      </c>
      <c r="BL249" s="19" t="s">
        <v>161</v>
      </c>
      <c r="BM249" s="191" t="s">
        <v>901</v>
      </c>
    </row>
    <row r="250" spans="1:47" s="2" customFormat="1" ht="11.25">
      <c r="A250" s="37"/>
      <c r="B250" s="38"/>
      <c r="C250" s="39"/>
      <c r="D250" s="193" t="s">
        <v>163</v>
      </c>
      <c r="E250" s="39"/>
      <c r="F250" s="194" t="s">
        <v>531</v>
      </c>
      <c r="G250" s="39"/>
      <c r="H250" s="39"/>
      <c r="I250" s="195"/>
      <c r="J250" s="39"/>
      <c r="K250" s="39"/>
      <c r="L250" s="42"/>
      <c r="M250" s="196"/>
      <c r="N250" s="197"/>
      <c r="O250" s="67"/>
      <c r="P250" s="67"/>
      <c r="Q250" s="67"/>
      <c r="R250" s="67"/>
      <c r="S250" s="67"/>
      <c r="T250" s="68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9" t="s">
        <v>163</v>
      </c>
      <c r="AU250" s="19" t="s">
        <v>90</v>
      </c>
    </row>
    <row r="251" spans="2:51" s="13" customFormat="1" ht="11.25">
      <c r="B251" s="198"/>
      <c r="C251" s="199"/>
      <c r="D251" s="200" t="s">
        <v>165</v>
      </c>
      <c r="E251" s="201" t="s">
        <v>79</v>
      </c>
      <c r="F251" s="202" t="s">
        <v>897</v>
      </c>
      <c r="G251" s="199"/>
      <c r="H251" s="203">
        <v>3</v>
      </c>
      <c r="I251" s="204"/>
      <c r="J251" s="199"/>
      <c r="K251" s="199"/>
      <c r="L251" s="205"/>
      <c r="M251" s="206"/>
      <c r="N251" s="207"/>
      <c r="O251" s="207"/>
      <c r="P251" s="207"/>
      <c r="Q251" s="207"/>
      <c r="R251" s="207"/>
      <c r="S251" s="207"/>
      <c r="T251" s="208"/>
      <c r="AT251" s="209" t="s">
        <v>165</v>
      </c>
      <c r="AU251" s="209" t="s">
        <v>90</v>
      </c>
      <c r="AV251" s="13" t="s">
        <v>90</v>
      </c>
      <c r="AW251" s="13" t="s">
        <v>41</v>
      </c>
      <c r="AX251" s="13" t="s">
        <v>88</v>
      </c>
      <c r="AY251" s="209" t="s">
        <v>154</v>
      </c>
    </row>
    <row r="252" spans="1:65" s="2" customFormat="1" ht="16.5" customHeight="1">
      <c r="A252" s="37"/>
      <c r="B252" s="38"/>
      <c r="C252" s="231" t="s">
        <v>461</v>
      </c>
      <c r="D252" s="231" t="s">
        <v>277</v>
      </c>
      <c r="E252" s="232" t="s">
        <v>533</v>
      </c>
      <c r="F252" s="233" t="s">
        <v>534</v>
      </c>
      <c r="G252" s="234" t="s">
        <v>294</v>
      </c>
      <c r="H252" s="235">
        <v>3</v>
      </c>
      <c r="I252" s="236"/>
      <c r="J252" s="235">
        <f>ROUND(I252*H252,2)</f>
        <v>0</v>
      </c>
      <c r="K252" s="233" t="s">
        <v>160</v>
      </c>
      <c r="L252" s="237"/>
      <c r="M252" s="238" t="s">
        <v>79</v>
      </c>
      <c r="N252" s="239" t="s">
        <v>51</v>
      </c>
      <c r="O252" s="67"/>
      <c r="P252" s="189">
        <f>O252*H252</f>
        <v>0</v>
      </c>
      <c r="Q252" s="189">
        <v>0.015</v>
      </c>
      <c r="R252" s="189">
        <f>Q252*H252</f>
        <v>0.045</v>
      </c>
      <c r="S252" s="189">
        <v>0</v>
      </c>
      <c r="T252" s="190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191" t="s">
        <v>207</v>
      </c>
      <c r="AT252" s="191" t="s">
        <v>277</v>
      </c>
      <c r="AU252" s="191" t="s">
        <v>90</v>
      </c>
      <c r="AY252" s="19" t="s">
        <v>154</v>
      </c>
      <c r="BE252" s="192">
        <f>IF(N252="základní",J252,0)</f>
        <v>0</v>
      </c>
      <c r="BF252" s="192">
        <f>IF(N252="snížená",J252,0)</f>
        <v>0</v>
      </c>
      <c r="BG252" s="192">
        <f>IF(N252="zákl. přenesená",J252,0)</f>
        <v>0</v>
      </c>
      <c r="BH252" s="192">
        <f>IF(N252="sníž. přenesená",J252,0)</f>
        <v>0</v>
      </c>
      <c r="BI252" s="192">
        <f>IF(N252="nulová",J252,0)</f>
        <v>0</v>
      </c>
      <c r="BJ252" s="19" t="s">
        <v>88</v>
      </c>
      <c r="BK252" s="192">
        <f>ROUND(I252*H252,2)</f>
        <v>0</v>
      </c>
      <c r="BL252" s="19" t="s">
        <v>161</v>
      </c>
      <c r="BM252" s="191" t="s">
        <v>902</v>
      </c>
    </row>
    <row r="253" spans="1:47" s="2" customFormat="1" ht="11.25">
      <c r="A253" s="37"/>
      <c r="B253" s="38"/>
      <c r="C253" s="39"/>
      <c r="D253" s="193" t="s">
        <v>163</v>
      </c>
      <c r="E253" s="39"/>
      <c r="F253" s="194" t="s">
        <v>536</v>
      </c>
      <c r="G253" s="39"/>
      <c r="H253" s="39"/>
      <c r="I253" s="195"/>
      <c r="J253" s="39"/>
      <c r="K253" s="39"/>
      <c r="L253" s="42"/>
      <c r="M253" s="196"/>
      <c r="N253" s="197"/>
      <c r="O253" s="67"/>
      <c r="P253" s="67"/>
      <c r="Q253" s="67"/>
      <c r="R253" s="67"/>
      <c r="S253" s="67"/>
      <c r="T253" s="68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19" t="s">
        <v>163</v>
      </c>
      <c r="AU253" s="19" t="s">
        <v>90</v>
      </c>
    </row>
    <row r="254" spans="1:65" s="2" customFormat="1" ht="16.5" customHeight="1">
      <c r="A254" s="37"/>
      <c r="B254" s="38"/>
      <c r="C254" s="181" t="s">
        <v>467</v>
      </c>
      <c r="D254" s="181" t="s">
        <v>156</v>
      </c>
      <c r="E254" s="182" t="s">
        <v>538</v>
      </c>
      <c r="F254" s="183" t="s">
        <v>539</v>
      </c>
      <c r="G254" s="184" t="s">
        <v>294</v>
      </c>
      <c r="H254" s="185">
        <v>3</v>
      </c>
      <c r="I254" s="186"/>
      <c r="J254" s="185">
        <f>ROUND(I254*H254,2)</f>
        <v>0</v>
      </c>
      <c r="K254" s="183" t="s">
        <v>79</v>
      </c>
      <c r="L254" s="42"/>
      <c r="M254" s="187" t="s">
        <v>79</v>
      </c>
      <c r="N254" s="188" t="s">
        <v>51</v>
      </c>
      <c r="O254" s="67"/>
      <c r="P254" s="189">
        <f>O254*H254</f>
        <v>0</v>
      </c>
      <c r="Q254" s="189">
        <v>1.12181</v>
      </c>
      <c r="R254" s="189">
        <f>Q254*H254</f>
        <v>3.36543</v>
      </c>
      <c r="S254" s="189">
        <v>0</v>
      </c>
      <c r="T254" s="190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191" t="s">
        <v>161</v>
      </c>
      <c r="AT254" s="191" t="s">
        <v>156</v>
      </c>
      <c r="AU254" s="191" t="s">
        <v>90</v>
      </c>
      <c r="AY254" s="19" t="s">
        <v>154</v>
      </c>
      <c r="BE254" s="192">
        <f>IF(N254="základní",J254,0)</f>
        <v>0</v>
      </c>
      <c r="BF254" s="192">
        <f>IF(N254="snížená",J254,0)</f>
        <v>0</v>
      </c>
      <c r="BG254" s="192">
        <f>IF(N254="zákl. přenesená",J254,0)</f>
        <v>0</v>
      </c>
      <c r="BH254" s="192">
        <f>IF(N254="sníž. přenesená",J254,0)</f>
        <v>0</v>
      </c>
      <c r="BI254" s="192">
        <f>IF(N254="nulová",J254,0)</f>
        <v>0</v>
      </c>
      <c r="BJ254" s="19" t="s">
        <v>88</v>
      </c>
      <c r="BK254" s="192">
        <f>ROUND(I254*H254,2)</f>
        <v>0</v>
      </c>
      <c r="BL254" s="19" t="s">
        <v>161</v>
      </c>
      <c r="BM254" s="191" t="s">
        <v>903</v>
      </c>
    </row>
    <row r="255" spans="1:65" s="2" customFormat="1" ht="16.5" customHeight="1">
      <c r="A255" s="37"/>
      <c r="B255" s="38"/>
      <c r="C255" s="231" t="s">
        <v>472</v>
      </c>
      <c r="D255" s="231" t="s">
        <v>277</v>
      </c>
      <c r="E255" s="232" t="s">
        <v>542</v>
      </c>
      <c r="F255" s="233" t="s">
        <v>543</v>
      </c>
      <c r="G255" s="234" t="s">
        <v>294</v>
      </c>
      <c r="H255" s="235">
        <v>3</v>
      </c>
      <c r="I255" s="236"/>
      <c r="J255" s="235">
        <f>ROUND(I255*H255,2)</f>
        <v>0</v>
      </c>
      <c r="K255" s="233" t="s">
        <v>79</v>
      </c>
      <c r="L255" s="237"/>
      <c r="M255" s="238" t="s">
        <v>79</v>
      </c>
      <c r="N255" s="239" t="s">
        <v>51</v>
      </c>
      <c r="O255" s="67"/>
      <c r="P255" s="189">
        <f>O255*H255</f>
        <v>0</v>
      </c>
      <c r="Q255" s="189">
        <v>0.037</v>
      </c>
      <c r="R255" s="189">
        <f>Q255*H255</f>
        <v>0.11099999999999999</v>
      </c>
      <c r="S255" s="189">
        <v>0</v>
      </c>
      <c r="T255" s="190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191" t="s">
        <v>207</v>
      </c>
      <c r="AT255" s="191" t="s">
        <v>277</v>
      </c>
      <c r="AU255" s="191" t="s">
        <v>90</v>
      </c>
      <c r="AY255" s="19" t="s">
        <v>154</v>
      </c>
      <c r="BE255" s="192">
        <f>IF(N255="základní",J255,0)</f>
        <v>0</v>
      </c>
      <c r="BF255" s="192">
        <f>IF(N255="snížená",J255,0)</f>
        <v>0</v>
      </c>
      <c r="BG255" s="192">
        <f>IF(N255="zákl. přenesená",J255,0)</f>
        <v>0</v>
      </c>
      <c r="BH255" s="192">
        <f>IF(N255="sníž. přenesená",J255,0)</f>
        <v>0</v>
      </c>
      <c r="BI255" s="192">
        <f>IF(N255="nulová",J255,0)</f>
        <v>0</v>
      </c>
      <c r="BJ255" s="19" t="s">
        <v>88</v>
      </c>
      <c r="BK255" s="192">
        <f>ROUND(I255*H255,2)</f>
        <v>0</v>
      </c>
      <c r="BL255" s="19" t="s">
        <v>161</v>
      </c>
      <c r="BM255" s="191" t="s">
        <v>904</v>
      </c>
    </row>
    <row r="256" spans="1:65" s="2" customFormat="1" ht="16.5" customHeight="1">
      <c r="A256" s="37"/>
      <c r="B256" s="38"/>
      <c r="C256" s="181" t="s">
        <v>478</v>
      </c>
      <c r="D256" s="181" t="s">
        <v>156</v>
      </c>
      <c r="E256" s="182" t="s">
        <v>905</v>
      </c>
      <c r="F256" s="183" t="s">
        <v>906</v>
      </c>
      <c r="G256" s="184" t="s">
        <v>907</v>
      </c>
      <c r="H256" s="185">
        <v>1</v>
      </c>
      <c r="I256" s="186"/>
      <c r="J256" s="185">
        <f>ROUND(I256*H256,2)</f>
        <v>0</v>
      </c>
      <c r="K256" s="183" t="s">
        <v>160</v>
      </c>
      <c r="L256" s="42"/>
      <c r="M256" s="187" t="s">
        <v>79</v>
      </c>
      <c r="N256" s="188" t="s">
        <v>51</v>
      </c>
      <c r="O256" s="67"/>
      <c r="P256" s="189">
        <f>O256*H256</f>
        <v>0</v>
      </c>
      <c r="Q256" s="189">
        <v>0.00122</v>
      </c>
      <c r="R256" s="189">
        <f>Q256*H256</f>
        <v>0.00122</v>
      </c>
      <c r="S256" s="189">
        <v>0</v>
      </c>
      <c r="T256" s="190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191" t="s">
        <v>161</v>
      </c>
      <c r="AT256" s="191" t="s">
        <v>156</v>
      </c>
      <c r="AU256" s="191" t="s">
        <v>90</v>
      </c>
      <c r="AY256" s="19" t="s">
        <v>154</v>
      </c>
      <c r="BE256" s="192">
        <f>IF(N256="základní",J256,0)</f>
        <v>0</v>
      </c>
      <c r="BF256" s="192">
        <f>IF(N256="snížená",J256,0)</f>
        <v>0</v>
      </c>
      <c r="BG256" s="192">
        <f>IF(N256="zákl. přenesená",J256,0)</f>
        <v>0</v>
      </c>
      <c r="BH256" s="192">
        <f>IF(N256="sníž. přenesená",J256,0)</f>
        <v>0</v>
      </c>
      <c r="BI256" s="192">
        <f>IF(N256="nulová",J256,0)</f>
        <v>0</v>
      </c>
      <c r="BJ256" s="19" t="s">
        <v>88</v>
      </c>
      <c r="BK256" s="192">
        <f>ROUND(I256*H256,2)</f>
        <v>0</v>
      </c>
      <c r="BL256" s="19" t="s">
        <v>161</v>
      </c>
      <c r="BM256" s="191" t="s">
        <v>908</v>
      </c>
    </row>
    <row r="257" spans="1:47" s="2" customFormat="1" ht="11.25">
      <c r="A257" s="37"/>
      <c r="B257" s="38"/>
      <c r="C257" s="39"/>
      <c r="D257" s="193" t="s">
        <v>163</v>
      </c>
      <c r="E257" s="39"/>
      <c r="F257" s="194" t="s">
        <v>909</v>
      </c>
      <c r="G257" s="39"/>
      <c r="H257" s="39"/>
      <c r="I257" s="195"/>
      <c r="J257" s="39"/>
      <c r="K257" s="39"/>
      <c r="L257" s="42"/>
      <c r="M257" s="196"/>
      <c r="N257" s="197"/>
      <c r="O257" s="67"/>
      <c r="P257" s="67"/>
      <c r="Q257" s="67"/>
      <c r="R257" s="67"/>
      <c r="S257" s="67"/>
      <c r="T257" s="68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T257" s="19" t="s">
        <v>163</v>
      </c>
      <c r="AU257" s="19" t="s">
        <v>90</v>
      </c>
    </row>
    <row r="258" spans="1:65" s="2" customFormat="1" ht="16.5" customHeight="1">
      <c r="A258" s="37"/>
      <c r="B258" s="38"/>
      <c r="C258" s="181" t="s">
        <v>483</v>
      </c>
      <c r="D258" s="181" t="s">
        <v>156</v>
      </c>
      <c r="E258" s="182" t="s">
        <v>562</v>
      </c>
      <c r="F258" s="183" t="s">
        <v>563</v>
      </c>
      <c r="G258" s="184" t="s">
        <v>294</v>
      </c>
      <c r="H258" s="185">
        <v>4</v>
      </c>
      <c r="I258" s="186"/>
      <c r="J258" s="185">
        <f>ROUND(I258*H258,2)</f>
        <v>0</v>
      </c>
      <c r="K258" s="183" t="s">
        <v>160</v>
      </c>
      <c r="L258" s="42"/>
      <c r="M258" s="187" t="s">
        <v>79</v>
      </c>
      <c r="N258" s="188" t="s">
        <v>51</v>
      </c>
      <c r="O258" s="67"/>
      <c r="P258" s="189">
        <f>O258*H258</f>
        <v>0</v>
      </c>
      <c r="Q258" s="189">
        <v>0.01019</v>
      </c>
      <c r="R258" s="189">
        <f>Q258*H258</f>
        <v>0.04076</v>
      </c>
      <c r="S258" s="189">
        <v>0</v>
      </c>
      <c r="T258" s="190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191" t="s">
        <v>161</v>
      </c>
      <c r="AT258" s="191" t="s">
        <v>156</v>
      </c>
      <c r="AU258" s="191" t="s">
        <v>90</v>
      </c>
      <c r="AY258" s="19" t="s">
        <v>154</v>
      </c>
      <c r="BE258" s="192">
        <f>IF(N258="základní",J258,0)</f>
        <v>0</v>
      </c>
      <c r="BF258" s="192">
        <f>IF(N258="snížená",J258,0)</f>
        <v>0</v>
      </c>
      <c r="BG258" s="192">
        <f>IF(N258="zákl. přenesená",J258,0)</f>
        <v>0</v>
      </c>
      <c r="BH258" s="192">
        <f>IF(N258="sníž. přenesená",J258,0)</f>
        <v>0</v>
      </c>
      <c r="BI258" s="192">
        <f>IF(N258="nulová",J258,0)</f>
        <v>0</v>
      </c>
      <c r="BJ258" s="19" t="s">
        <v>88</v>
      </c>
      <c r="BK258" s="192">
        <f>ROUND(I258*H258,2)</f>
        <v>0</v>
      </c>
      <c r="BL258" s="19" t="s">
        <v>161</v>
      </c>
      <c r="BM258" s="191" t="s">
        <v>910</v>
      </c>
    </row>
    <row r="259" spans="1:47" s="2" customFormat="1" ht="11.25">
      <c r="A259" s="37"/>
      <c r="B259" s="38"/>
      <c r="C259" s="39"/>
      <c r="D259" s="193" t="s">
        <v>163</v>
      </c>
      <c r="E259" s="39"/>
      <c r="F259" s="194" t="s">
        <v>565</v>
      </c>
      <c r="G259" s="39"/>
      <c r="H259" s="39"/>
      <c r="I259" s="195"/>
      <c r="J259" s="39"/>
      <c r="K259" s="39"/>
      <c r="L259" s="42"/>
      <c r="M259" s="196"/>
      <c r="N259" s="197"/>
      <c r="O259" s="67"/>
      <c r="P259" s="67"/>
      <c r="Q259" s="67"/>
      <c r="R259" s="67"/>
      <c r="S259" s="67"/>
      <c r="T259" s="68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T259" s="19" t="s">
        <v>163</v>
      </c>
      <c r="AU259" s="19" t="s">
        <v>90</v>
      </c>
    </row>
    <row r="260" spans="2:51" s="13" customFormat="1" ht="11.25">
      <c r="B260" s="198"/>
      <c r="C260" s="199"/>
      <c r="D260" s="200" t="s">
        <v>165</v>
      </c>
      <c r="E260" s="201" t="s">
        <v>79</v>
      </c>
      <c r="F260" s="202" t="s">
        <v>911</v>
      </c>
      <c r="G260" s="199"/>
      <c r="H260" s="203">
        <v>4</v>
      </c>
      <c r="I260" s="204"/>
      <c r="J260" s="199"/>
      <c r="K260" s="199"/>
      <c r="L260" s="205"/>
      <c r="M260" s="206"/>
      <c r="N260" s="207"/>
      <c r="O260" s="207"/>
      <c r="P260" s="207"/>
      <c r="Q260" s="207"/>
      <c r="R260" s="207"/>
      <c r="S260" s="207"/>
      <c r="T260" s="208"/>
      <c r="AT260" s="209" t="s">
        <v>165</v>
      </c>
      <c r="AU260" s="209" t="s">
        <v>90</v>
      </c>
      <c r="AV260" s="13" t="s">
        <v>90</v>
      </c>
      <c r="AW260" s="13" t="s">
        <v>41</v>
      </c>
      <c r="AX260" s="13" t="s">
        <v>88</v>
      </c>
      <c r="AY260" s="209" t="s">
        <v>154</v>
      </c>
    </row>
    <row r="261" spans="1:65" s="2" customFormat="1" ht="16.5" customHeight="1">
      <c r="A261" s="37"/>
      <c r="B261" s="38"/>
      <c r="C261" s="231" t="s">
        <v>489</v>
      </c>
      <c r="D261" s="231" t="s">
        <v>277</v>
      </c>
      <c r="E261" s="232" t="s">
        <v>912</v>
      </c>
      <c r="F261" s="233" t="s">
        <v>913</v>
      </c>
      <c r="G261" s="234" t="s">
        <v>294</v>
      </c>
      <c r="H261" s="235">
        <v>3</v>
      </c>
      <c r="I261" s="236"/>
      <c r="J261" s="235">
        <f>ROUND(I261*H261,2)</f>
        <v>0</v>
      </c>
      <c r="K261" s="233" t="s">
        <v>160</v>
      </c>
      <c r="L261" s="237"/>
      <c r="M261" s="238" t="s">
        <v>79</v>
      </c>
      <c r="N261" s="239" t="s">
        <v>51</v>
      </c>
      <c r="O261" s="67"/>
      <c r="P261" s="189">
        <f>O261*H261</f>
        <v>0</v>
      </c>
      <c r="Q261" s="189">
        <v>1.054</v>
      </c>
      <c r="R261" s="189">
        <f>Q261*H261</f>
        <v>3.162</v>
      </c>
      <c r="S261" s="189">
        <v>0</v>
      </c>
      <c r="T261" s="190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191" t="s">
        <v>207</v>
      </c>
      <c r="AT261" s="191" t="s">
        <v>277</v>
      </c>
      <c r="AU261" s="191" t="s">
        <v>90</v>
      </c>
      <c r="AY261" s="19" t="s">
        <v>154</v>
      </c>
      <c r="BE261" s="192">
        <f>IF(N261="základní",J261,0)</f>
        <v>0</v>
      </c>
      <c r="BF261" s="192">
        <f>IF(N261="snížená",J261,0)</f>
        <v>0</v>
      </c>
      <c r="BG261" s="192">
        <f>IF(N261="zákl. přenesená",J261,0)</f>
        <v>0</v>
      </c>
      <c r="BH261" s="192">
        <f>IF(N261="sníž. přenesená",J261,0)</f>
        <v>0</v>
      </c>
      <c r="BI261" s="192">
        <f>IF(N261="nulová",J261,0)</f>
        <v>0</v>
      </c>
      <c r="BJ261" s="19" t="s">
        <v>88</v>
      </c>
      <c r="BK261" s="192">
        <f>ROUND(I261*H261,2)</f>
        <v>0</v>
      </c>
      <c r="BL261" s="19" t="s">
        <v>161</v>
      </c>
      <c r="BM261" s="191" t="s">
        <v>914</v>
      </c>
    </row>
    <row r="262" spans="1:47" s="2" customFormat="1" ht="11.25">
      <c r="A262" s="37"/>
      <c r="B262" s="38"/>
      <c r="C262" s="39"/>
      <c r="D262" s="193" t="s">
        <v>163</v>
      </c>
      <c r="E262" s="39"/>
      <c r="F262" s="194" t="s">
        <v>915</v>
      </c>
      <c r="G262" s="39"/>
      <c r="H262" s="39"/>
      <c r="I262" s="195"/>
      <c r="J262" s="39"/>
      <c r="K262" s="39"/>
      <c r="L262" s="42"/>
      <c r="M262" s="196"/>
      <c r="N262" s="197"/>
      <c r="O262" s="67"/>
      <c r="P262" s="67"/>
      <c r="Q262" s="67"/>
      <c r="R262" s="67"/>
      <c r="S262" s="67"/>
      <c r="T262" s="68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T262" s="19" t="s">
        <v>163</v>
      </c>
      <c r="AU262" s="19" t="s">
        <v>90</v>
      </c>
    </row>
    <row r="263" spans="1:65" s="2" customFormat="1" ht="16.5" customHeight="1">
      <c r="A263" s="37"/>
      <c r="B263" s="38"/>
      <c r="C263" s="231" t="s">
        <v>496</v>
      </c>
      <c r="D263" s="231" t="s">
        <v>277</v>
      </c>
      <c r="E263" s="232" t="s">
        <v>916</v>
      </c>
      <c r="F263" s="233" t="s">
        <v>917</v>
      </c>
      <c r="G263" s="234" t="s">
        <v>294</v>
      </c>
      <c r="H263" s="235">
        <v>1</v>
      </c>
      <c r="I263" s="236"/>
      <c r="J263" s="235">
        <f>ROUND(I263*H263,2)</f>
        <v>0</v>
      </c>
      <c r="K263" s="233" t="s">
        <v>160</v>
      </c>
      <c r="L263" s="237"/>
      <c r="M263" s="238" t="s">
        <v>79</v>
      </c>
      <c r="N263" s="239" t="s">
        <v>51</v>
      </c>
      <c r="O263" s="67"/>
      <c r="P263" s="189">
        <f>O263*H263</f>
        <v>0</v>
      </c>
      <c r="Q263" s="189">
        <v>0.262</v>
      </c>
      <c r="R263" s="189">
        <f>Q263*H263</f>
        <v>0.262</v>
      </c>
      <c r="S263" s="189">
        <v>0</v>
      </c>
      <c r="T263" s="190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191" t="s">
        <v>207</v>
      </c>
      <c r="AT263" s="191" t="s">
        <v>277</v>
      </c>
      <c r="AU263" s="191" t="s">
        <v>90</v>
      </c>
      <c r="AY263" s="19" t="s">
        <v>154</v>
      </c>
      <c r="BE263" s="192">
        <f>IF(N263="základní",J263,0)</f>
        <v>0</v>
      </c>
      <c r="BF263" s="192">
        <f>IF(N263="snížená",J263,0)</f>
        <v>0</v>
      </c>
      <c r="BG263" s="192">
        <f>IF(N263="zákl. přenesená",J263,0)</f>
        <v>0</v>
      </c>
      <c r="BH263" s="192">
        <f>IF(N263="sníž. přenesená",J263,0)</f>
        <v>0</v>
      </c>
      <c r="BI263" s="192">
        <f>IF(N263="nulová",J263,0)</f>
        <v>0</v>
      </c>
      <c r="BJ263" s="19" t="s">
        <v>88</v>
      </c>
      <c r="BK263" s="192">
        <f>ROUND(I263*H263,2)</f>
        <v>0</v>
      </c>
      <c r="BL263" s="19" t="s">
        <v>161</v>
      </c>
      <c r="BM263" s="191" t="s">
        <v>918</v>
      </c>
    </row>
    <row r="264" spans="1:47" s="2" customFormat="1" ht="11.25">
      <c r="A264" s="37"/>
      <c r="B264" s="38"/>
      <c r="C264" s="39"/>
      <c r="D264" s="193" t="s">
        <v>163</v>
      </c>
      <c r="E264" s="39"/>
      <c r="F264" s="194" t="s">
        <v>919</v>
      </c>
      <c r="G264" s="39"/>
      <c r="H264" s="39"/>
      <c r="I264" s="195"/>
      <c r="J264" s="39"/>
      <c r="K264" s="39"/>
      <c r="L264" s="42"/>
      <c r="M264" s="196"/>
      <c r="N264" s="197"/>
      <c r="O264" s="67"/>
      <c r="P264" s="67"/>
      <c r="Q264" s="67"/>
      <c r="R264" s="67"/>
      <c r="S264" s="67"/>
      <c r="T264" s="68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T264" s="19" t="s">
        <v>163</v>
      </c>
      <c r="AU264" s="19" t="s">
        <v>90</v>
      </c>
    </row>
    <row r="265" spans="1:65" s="2" customFormat="1" ht="16.5" customHeight="1">
      <c r="A265" s="37"/>
      <c r="B265" s="38"/>
      <c r="C265" s="181" t="s">
        <v>501</v>
      </c>
      <c r="D265" s="181" t="s">
        <v>156</v>
      </c>
      <c r="E265" s="182" t="s">
        <v>920</v>
      </c>
      <c r="F265" s="183" t="s">
        <v>921</v>
      </c>
      <c r="G265" s="184" t="s">
        <v>294</v>
      </c>
      <c r="H265" s="185">
        <v>1</v>
      </c>
      <c r="I265" s="186"/>
      <c r="J265" s="185">
        <f>ROUND(I265*H265,2)</f>
        <v>0</v>
      </c>
      <c r="K265" s="183" t="s">
        <v>160</v>
      </c>
      <c r="L265" s="42"/>
      <c r="M265" s="187" t="s">
        <v>79</v>
      </c>
      <c r="N265" s="188" t="s">
        <v>51</v>
      </c>
      <c r="O265" s="67"/>
      <c r="P265" s="189">
        <f>O265*H265</f>
        <v>0</v>
      </c>
      <c r="Q265" s="189">
        <v>0.01248</v>
      </c>
      <c r="R265" s="189">
        <f>Q265*H265</f>
        <v>0.01248</v>
      </c>
      <c r="S265" s="189">
        <v>0</v>
      </c>
      <c r="T265" s="190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191" t="s">
        <v>161</v>
      </c>
      <c r="AT265" s="191" t="s">
        <v>156</v>
      </c>
      <c r="AU265" s="191" t="s">
        <v>90</v>
      </c>
      <c r="AY265" s="19" t="s">
        <v>154</v>
      </c>
      <c r="BE265" s="192">
        <f>IF(N265="základní",J265,0)</f>
        <v>0</v>
      </c>
      <c r="BF265" s="192">
        <f>IF(N265="snížená",J265,0)</f>
        <v>0</v>
      </c>
      <c r="BG265" s="192">
        <f>IF(N265="zákl. přenesená",J265,0)</f>
        <v>0</v>
      </c>
      <c r="BH265" s="192">
        <f>IF(N265="sníž. přenesená",J265,0)</f>
        <v>0</v>
      </c>
      <c r="BI265" s="192">
        <f>IF(N265="nulová",J265,0)</f>
        <v>0</v>
      </c>
      <c r="BJ265" s="19" t="s">
        <v>88</v>
      </c>
      <c r="BK265" s="192">
        <f>ROUND(I265*H265,2)</f>
        <v>0</v>
      </c>
      <c r="BL265" s="19" t="s">
        <v>161</v>
      </c>
      <c r="BM265" s="191" t="s">
        <v>922</v>
      </c>
    </row>
    <row r="266" spans="1:47" s="2" customFormat="1" ht="11.25">
      <c r="A266" s="37"/>
      <c r="B266" s="38"/>
      <c r="C266" s="39"/>
      <c r="D266" s="193" t="s">
        <v>163</v>
      </c>
      <c r="E266" s="39"/>
      <c r="F266" s="194" t="s">
        <v>923</v>
      </c>
      <c r="G266" s="39"/>
      <c r="H266" s="39"/>
      <c r="I266" s="195"/>
      <c r="J266" s="39"/>
      <c r="K266" s="39"/>
      <c r="L266" s="42"/>
      <c r="M266" s="196"/>
      <c r="N266" s="197"/>
      <c r="O266" s="67"/>
      <c r="P266" s="67"/>
      <c r="Q266" s="67"/>
      <c r="R266" s="67"/>
      <c r="S266" s="67"/>
      <c r="T266" s="68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T266" s="19" t="s">
        <v>163</v>
      </c>
      <c r="AU266" s="19" t="s">
        <v>90</v>
      </c>
    </row>
    <row r="267" spans="1:65" s="2" customFormat="1" ht="16.5" customHeight="1">
      <c r="A267" s="37"/>
      <c r="B267" s="38"/>
      <c r="C267" s="231" t="s">
        <v>506</v>
      </c>
      <c r="D267" s="231" t="s">
        <v>277</v>
      </c>
      <c r="E267" s="232" t="s">
        <v>924</v>
      </c>
      <c r="F267" s="233" t="s">
        <v>925</v>
      </c>
      <c r="G267" s="234" t="s">
        <v>294</v>
      </c>
      <c r="H267" s="235">
        <v>1</v>
      </c>
      <c r="I267" s="236"/>
      <c r="J267" s="235">
        <f>ROUND(I267*H267,2)</f>
        <v>0</v>
      </c>
      <c r="K267" s="233" t="s">
        <v>160</v>
      </c>
      <c r="L267" s="237"/>
      <c r="M267" s="238" t="s">
        <v>79</v>
      </c>
      <c r="N267" s="239" t="s">
        <v>51</v>
      </c>
      <c r="O267" s="67"/>
      <c r="P267" s="189">
        <f>O267*H267</f>
        <v>0</v>
      </c>
      <c r="Q267" s="189">
        <v>0.585</v>
      </c>
      <c r="R267" s="189">
        <f>Q267*H267</f>
        <v>0.585</v>
      </c>
      <c r="S267" s="189">
        <v>0</v>
      </c>
      <c r="T267" s="190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191" t="s">
        <v>207</v>
      </c>
      <c r="AT267" s="191" t="s">
        <v>277</v>
      </c>
      <c r="AU267" s="191" t="s">
        <v>90</v>
      </c>
      <c r="AY267" s="19" t="s">
        <v>154</v>
      </c>
      <c r="BE267" s="192">
        <f>IF(N267="základní",J267,0)</f>
        <v>0</v>
      </c>
      <c r="BF267" s="192">
        <f>IF(N267="snížená",J267,0)</f>
        <v>0</v>
      </c>
      <c r="BG267" s="192">
        <f>IF(N267="zákl. přenesená",J267,0)</f>
        <v>0</v>
      </c>
      <c r="BH267" s="192">
        <f>IF(N267="sníž. přenesená",J267,0)</f>
        <v>0</v>
      </c>
      <c r="BI267" s="192">
        <f>IF(N267="nulová",J267,0)</f>
        <v>0</v>
      </c>
      <c r="BJ267" s="19" t="s">
        <v>88</v>
      </c>
      <c r="BK267" s="192">
        <f>ROUND(I267*H267,2)</f>
        <v>0</v>
      </c>
      <c r="BL267" s="19" t="s">
        <v>161</v>
      </c>
      <c r="BM267" s="191" t="s">
        <v>926</v>
      </c>
    </row>
    <row r="268" spans="1:47" s="2" customFormat="1" ht="11.25">
      <c r="A268" s="37"/>
      <c r="B268" s="38"/>
      <c r="C268" s="39"/>
      <c r="D268" s="193" t="s">
        <v>163</v>
      </c>
      <c r="E268" s="39"/>
      <c r="F268" s="194" t="s">
        <v>927</v>
      </c>
      <c r="G268" s="39"/>
      <c r="H268" s="39"/>
      <c r="I268" s="195"/>
      <c r="J268" s="39"/>
      <c r="K268" s="39"/>
      <c r="L268" s="42"/>
      <c r="M268" s="196"/>
      <c r="N268" s="197"/>
      <c r="O268" s="67"/>
      <c r="P268" s="67"/>
      <c r="Q268" s="67"/>
      <c r="R268" s="67"/>
      <c r="S268" s="67"/>
      <c r="T268" s="68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T268" s="19" t="s">
        <v>163</v>
      </c>
      <c r="AU268" s="19" t="s">
        <v>90</v>
      </c>
    </row>
    <row r="269" spans="1:65" s="2" customFormat="1" ht="16.5" customHeight="1">
      <c r="A269" s="37"/>
      <c r="B269" s="38"/>
      <c r="C269" s="181" t="s">
        <v>511</v>
      </c>
      <c r="D269" s="181" t="s">
        <v>156</v>
      </c>
      <c r="E269" s="182" t="s">
        <v>576</v>
      </c>
      <c r="F269" s="183" t="s">
        <v>577</v>
      </c>
      <c r="G269" s="184" t="s">
        <v>294</v>
      </c>
      <c r="H269" s="185">
        <v>1</v>
      </c>
      <c r="I269" s="186"/>
      <c r="J269" s="185">
        <f>ROUND(I269*H269,2)</f>
        <v>0</v>
      </c>
      <c r="K269" s="183" t="s">
        <v>160</v>
      </c>
      <c r="L269" s="42"/>
      <c r="M269" s="187" t="s">
        <v>79</v>
      </c>
      <c r="N269" s="188" t="s">
        <v>51</v>
      </c>
      <c r="O269" s="67"/>
      <c r="P269" s="189">
        <f>O269*H269</f>
        <v>0</v>
      </c>
      <c r="Q269" s="189">
        <v>0.03927</v>
      </c>
      <c r="R269" s="189">
        <f>Q269*H269</f>
        <v>0.03927</v>
      </c>
      <c r="S269" s="189">
        <v>0</v>
      </c>
      <c r="T269" s="190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191" t="s">
        <v>161</v>
      </c>
      <c r="AT269" s="191" t="s">
        <v>156</v>
      </c>
      <c r="AU269" s="191" t="s">
        <v>90</v>
      </c>
      <c r="AY269" s="19" t="s">
        <v>154</v>
      </c>
      <c r="BE269" s="192">
        <f>IF(N269="základní",J269,0)</f>
        <v>0</v>
      </c>
      <c r="BF269" s="192">
        <f>IF(N269="snížená",J269,0)</f>
        <v>0</v>
      </c>
      <c r="BG269" s="192">
        <f>IF(N269="zákl. přenesená",J269,0)</f>
        <v>0</v>
      </c>
      <c r="BH269" s="192">
        <f>IF(N269="sníž. přenesená",J269,0)</f>
        <v>0</v>
      </c>
      <c r="BI269" s="192">
        <f>IF(N269="nulová",J269,0)</f>
        <v>0</v>
      </c>
      <c r="BJ269" s="19" t="s">
        <v>88</v>
      </c>
      <c r="BK269" s="192">
        <f>ROUND(I269*H269,2)</f>
        <v>0</v>
      </c>
      <c r="BL269" s="19" t="s">
        <v>161</v>
      </c>
      <c r="BM269" s="191" t="s">
        <v>928</v>
      </c>
    </row>
    <row r="270" spans="1:47" s="2" customFormat="1" ht="11.25">
      <c r="A270" s="37"/>
      <c r="B270" s="38"/>
      <c r="C270" s="39"/>
      <c r="D270" s="193" t="s">
        <v>163</v>
      </c>
      <c r="E270" s="39"/>
      <c r="F270" s="194" t="s">
        <v>579</v>
      </c>
      <c r="G270" s="39"/>
      <c r="H270" s="39"/>
      <c r="I270" s="195"/>
      <c r="J270" s="39"/>
      <c r="K270" s="39"/>
      <c r="L270" s="42"/>
      <c r="M270" s="196"/>
      <c r="N270" s="197"/>
      <c r="O270" s="67"/>
      <c r="P270" s="67"/>
      <c r="Q270" s="67"/>
      <c r="R270" s="67"/>
      <c r="S270" s="67"/>
      <c r="T270" s="68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T270" s="19" t="s">
        <v>163</v>
      </c>
      <c r="AU270" s="19" t="s">
        <v>90</v>
      </c>
    </row>
    <row r="271" spans="1:65" s="2" customFormat="1" ht="16.5" customHeight="1">
      <c r="A271" s="37"/>
      <c r="B271" s="38"/>
      <c r="C271" s="231" t="s">
        <v>516</v>
      </c>
      <c r="D271" s="231" t="s">
        <v>277</v>
      </c>
      <c r="E271" s="232" t="s">
        <v>929</v>
      </c>
      <c r="F271" s="233" t="s">
        <v>930</v>
      </c>
      <c r="G271" s="234" t="s">
        <v>294</v>
      </c>
      <c r="H271" s="235">
        <v>1</v>
      </c>
      <c r="I271" s="236"/>
      <c r="J271" s="235">
        <f>ROUND(I271*H271,2)</f>
        <v>0</v>
      </c>
      <c r="K271" s="233" t="s">
        <v>79</v>
      </c>
      <c r="L271" s="237"/>
      <c r="M271" s="238" t="s">
        <v>79</v>
      </c>
      <c r="N271" s="239" t="s">
        <v>51</v>
      </c>
      <c r="O271" s="67"/>
      <c r="P271" s="189">
        <f>O271*H271</f>
        <v>0</v>
      </c>
      <c r="Q271" s="189">
        <v>1.22</v>
      </c>
      <c r="R271" s="189">
        <f>Q271*H271</f>
        <v>1.22</v>
      </c>
      <c r="S271" s="189">
        <v>0</v>
      </c>
      <c r="T271" s="190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191" t="s">
        <v>207</v>
      </c>
      <c r="AT271" s="191" t="s">
        <v>277</v>
      </c>
      <c r="AU271" s="191" t="s">
        <v>90</v>
      </c>
      <c r="AY271" s="19" t="s">
        <v>154</v>
      </c>
      <c r="BE271" s="192">
        <f>IF(N271="základní",J271,0)</f>
        <v>0</v>
      </c>
      <c r="BF271" s="192">
        <f>IF(N271="snížená",J271,0)</f>
        <v>0</v>
      </c>
      <c r="BG271" s="192">
        <f>IF(N271="zákl. přenesená",J271,0)</f>
        <v>0</v>
      </c>
      <c r="BH271" s="192">
        <f>IF(N271="sníž. přenesená",J271,0)</f>
        <v>0</v>
      </c>
      <c r="BI271" s="192">
        <f>IF(N271="nulová",J271,0)</f>
        <v>0</v>
      </c>
      <c r="BJ271" s="19" t="s">
        <v>88</v>
      </c>
      <c r="BK271" s="192">
        <f>ROUND(I271*H271,2)</f>
        <v>0</v>
      </c>
      <c r="BL271" s="19" t="s">
        <v>161</v>
      </c>
      <c r="BM271" s="191" t="s">
        <v>931</v>
      </c>
    </row>
    <row r="272" spans="1:65" s="2" customFormat="1" ht="16.5" customHeight="1">
      <c r="A272" s="37"/>
      <c r="B272" s="38"/>
      <c r="C272" s="181" t="s">
        <v>522</v>
      </c>
      <c r="D272" s="181" t="s">
        <v>156</v>
      </c>
      <c r="E272" s="182" t="s">
        <v>932</v>
      </c>
      <c r="F272" s="183" t="s">
        <v>933</v>
      </c>
      <c r="G272" s="184" t="s">
        <v>294</v>
      </c>
      <c r="H272" s="185">
        <v>1</v>
      </c>
      <c r="I272" s="186"/>
      <c r="J272" s="185">
        <f>ROUND(I272*H272,2)</f>
        <v>0</v>
      </c>
      <c r="K272" s="183" t="s">
        <v>160</v>
      </c>
      <c r="L272" s="42"/>
      <c r="M272" s="187" t="s">
        <v>79</v>
      </c>
      <c r="N272" s="188" t="s">
        <v>51</v>
      </c>
      <c r="O272" s="67"/>
      <c r="P272" s="189">
        <f>O272*H272</f>
        <v>0</v>
      </c>
      <c r="Q272" s="189">
        <v>0.02854</v>
      </c>
      <c r="R272" s="189">
        <f>Q272*H272</f>
        <v>0.02854</v>
      </c>
      <c r="S272" s="189">
        <v>0</v>
      </c>
      <c r="T272" s="190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191" t="s">
        <v>161</v>
      </c>
      <c r="AT272" s="191" t="s">
        <v>156</v>
      </c>
      <c r="AU272" s="191" t="s">
        <v>90</v>
      </c>
      <c r="AY272" s="19" t="s">
        <v>154</v>
      </c>
      <c r="BE272" s="192">
        <f>IF(N272="základní",J272,0)</f>
        <v>0</v>
      </c>
      <c r="BF272" s="192">
        <f>IF(N272="snížená",J272,0)</f>
        <v>0</v>
      </c>
      <c r="BG272" s="192">
        <f>IF(N272="zákl. přenesená",J272,0)</f>
        <v>0</v>
      </c>
      <c r="BH272" s="192">
        <f>IF(N272="sníž. přenesená",J272,0)</f>
        <v>0</v>
      </c>
      <c r="BI272" s="192">
        <f>IF(N272="nulová",J272,0)</f>
        <v>0</v>
      </c>
      <c r="BJ272" s="19" t="s">
        <v>88</v>
      </c>
      <c r="BK272" s="192">
        <f>ROUND(I272*H272,2)</f>
        <v>0</v>
      </c>
      <c r="BL272" s="19" t="s">
        <v>161</v>
      </c>
      <c r="BM272" s="191" t="s">
        <v>934</v>
      </c>
    </row>
    <row r="273" spans="1:47" s="2" customFormat="1" ht="11.25">
      <c r="A273" s="37"/>
      <c r="B273" s="38"/>
      <c r="C273" s="39"/>
      <c r="D273" s="193" t="s">
        <v>163</v>
      </c>
      <c r="E273" s="39"/>
      <c r="F273" s="194" t="s">
        <v>935</v>
      </c>
      <c r="G273" s="39"/>
      <c r="H273" s="39"/>
      <c r="I273" s="195"/>
      <c r="J273" s="39"/>
      <c r="K273" s="39"/>
      <c r="L273" s="42"/>
      <c r="M273" s="196"/>
      <c r="N273" s="197"/>
      <c r="O273" s="67"/>
      <c r="P273" s="67"/>
      <c r="Q273" s="67"/>
      <c r="R273" s="67"/>
      <c r="S273" s="67"/>
      <c r="T273" s="68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19" t="s">
        <v>163</v>
      </c>
      <c r="AU273" s="19" t="s">
        <v>90</v>
      </c>
    </row>
    <row r="274" spans="1:65" s="2" customFormat="1" ht="16.5" customHeight="1">
      <c r="A274" s="37"/>
      <c r="B274" s="38"/>
      <c r="C274" s="231" t="s">
        <v>527</v>
      </c>
      <c r="D274" s="231" t="s">
        <v>277</v>
      </c>
      <c r="E274" s="232" t="s">
        <v>936</v>
      </c>
      <c r="F274" s="233" t="s">
        <v>937</v>
      </c>
      <c r="G274" s="234" t="s">
        <v>294</v>
      </c>
      <c r="H274" s="235">
        <v>1</v>
      </c>
      <c r="I274" s="236"/>
      <c r="J274" s="235">
        <f>ROUND(I274*H274,2)</f>
        <v>0</v>
      </c>
      <c r="K274" s="233" t="s">
        <v>79</v>
      </c>
      <c r="L274" s="237"/>
      <c r="M274" s="238" t="s">
        <v>79</v>
      </c>
      <c r="N274" s="239" t="s">
        <v>51</v>
      </c>
      <c r="O274" s="67"/>
      <c r="P274" s="189">
        <f>O274*H274</f>
        <v>0</v>
      </c>
      <c r="Q274" s="189">
        <v>5.25</v>
      </c>
      <c r="R274" s="189">
        <f>Q274*H274</f>
        <v>5.25</v>
      </c>
      <c r="S274" s="189">
        <v>0</v>
      </c>
      <c r="T274" s="190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191" t="s">
        <v>207</v>
      </c>
      <c r="AT274" s="191" t="s">
        <v>277</v>
      </c>
      <c r="AU274" s="191" t="s">
        <v>90</v>
      </c>
      <c r="AY274" s="19" t="s">
        <v>154</v>
      </c>
      <c r="BE274" s="192">
        <f>IF(N274="základní",J274,0)</f>
        <v>0</v>
      </c>
      <c r="BF274" s="192">
        <f>IF(N274="snížená",J274,0)</f>
        <v>0</v>
      </c>
      <c r="BG274" s="192">
        <f>IF(N274="zákl. přenesená",J274,0)</f>
        <v>0</v>
      </c>
      <c r="BH274" s="192">
        <f>IF(N274="sníž. přenesená",J274,0)</f>
        <v>0</v>
      </c>
      <c r="BI274" s="192">
        <f>IF(N274="nulová",J274,0)</f>
        <v>0</v>
      </c>
      <c r="BJ274" s="19" t="s">
        <v>88</v>
      </c>
      <c r="BK274" s="192">
        <f>ROUND(I274*H274,2)</f>
        <v>0</v>
      </c>
      <c r="BL274" s="19" t="s">
        <v>161</v>
      </c>
      <c r="BM274" s="191" t="s">
        <v>938</v>
      </c>
    </row>
    <row r="275" spans="1:47" s="2" customFormat="1" ht="19.5">
      <c r="A275" s="37"/>
      <c r="B275" s="38"/>
      <c r="C275" s="39"/>
      <c r="D275" s="200" t="s">
        <v>326</v>
      </c>
      <c r="E275" s="39"/>
      <c r="F275" s="240" t="s">
        <v>939</v>
      </c>
      <c r="G275" s="39"/>
      <c r="H275" s="39"/>
      <c r="I275" s="195"/>
      <c r="J275" s="39"/>
      <c r="K275" s="39"/>
      <c r="L275" s="42"/>
      <c r="M275" s="196"/>
      <c r="N275" s="197"/>
      <c r="O275" s="67"/>
      <c r="P275" s="67"/>
      <c r="Q275" s="67"/>
      <c r="R275" s="67"/>
      <c r="S275" s="67"/>
      <c r="T275" s="68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T275" s="19" t="s">
        <v>326</v>
      </c>
      <c r="AU275" s="19" t="s">
        <v>90</v>
      </c>
    </row>
    <row r="276" spans="1:65" s="2" customFormat="1" ht="16.5" customHeight="1">
      <c r="A276" s="37"/>
      <c r="B276" s="38"/>
      <c r="C276" s="231" t="s">
        <v>532</v>
      </c>
      <c r="D276" s="231" t="s">
        <v>277</v>
      </c>
      <c r="E276" s="232" t="s">
        <v>940</v>
      </c>
      <c r="F276" s="233" t="s">
        <v>941</v>
      </c>
      <c r="G276" s="234" t="s">
        <v>294</v>
      </c>
      <c r="H276" s="235">
        <v>4</v>
      </c>
      <c r="I276" s="236"/>
      <c r="J276" s="235">
        <f>ROUND(I276*H276,2)</f>
        <v>0</v>
      </c>
      <c r="K276" s="233" t="s">
        <v>160</v>
      </c>
      <c r="L276" s="237"/>
      <c r="M276" s="238" t="s">
        <v>79</v>
      </c>
      <c r="N276" s="239" t="s">
        <v>51</v>
      </c>
      <c r="O276" s="67"/>
      <c r="P276" s="189">
        <f>O276*H276</f>
        <v>0</v>
      </c>
      <c r="Q276" s="189">
        <v>0.002</v>
      </c>
      <c r="R276" s="189">
        <f>Q276*H276</f>
        <v>0.008</v>
      </c>
      <c r="S276" s="189">
        <v>0</v>
      </c>
      <c r="T276" s="190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191" t="s">
        <v>207</v>
      </c>
      <c r="AT276" s="191" t="s">
        <v>277</v>
      </c>
      <c r="AU276" s="191" t="s">
        <v>90</v>
      </c>
      <c r="AY276" s="19" t="s">
        <v>154</v>
      </c>
      <c r="BE276" s="192">
        <f>IF(N276="základní",J276,0)</f>
        <v>0</v>
      </c>
      <c r="BF276" s="192">
        <f>IF(N276="snížená",J276,0)</f>
        <v>0</v>
      </c>
      <c r="BG276" s="192">
        <f>IF(N276="zákl. přenesená",J276,0)</f>
        <v>0</v>
      </c>
      <c r="BH276" s="192">
        <f>IF(N276="sníž. přenesená",J276,0)</f>
        <v>0</v>
      </c>
      <c r="BI276" s="192">
        <f>IF(N276="nulová",J276,0)</f>
        <v>0</v>
      </c>
      <c r="BJ276" s="19" t="s">
        <v>88</v>
      </c>
      <c r="BK276" s="192">
        <f>ROUND(I276*H276,2)</f>
        <v>0</v>
      </c>
      <c r="BL276" s="19" t="s">
        <v>161</v>
      </c>
      <c r="BM276" s="191" t="s">
        <v>942</v>
      </c>
    </row>
    <row r="277" spans="1:47" s="2" customFormat="1" ht="11.25">
      <c r="A277" s="37"/>
      <c r="B277" s="38"/>
      <c r="C277" s="39"/>
      <c r="D277" s="193" t="s">
        <v>163</v>
      </c>
      <c r="E277" s="39"/>
      <c r="F277" s="194" t="s">
        <v>943</v>
      </c>
      <c r="G277" s="39"/>
      <c r="H277" s="39"/>
      <c r="I277" s="195"/>
      <c r="J277" s="39"/>
      <c r="K277" s="39"/>
      <c r="L277" s="42"/>
      <c r="M277" s="196"/>
      <c r="N277" s="197"/>
      <c r="O277" s="67"/>
      <c r="P277" s="67"/>
      <c r="Q277" s="67"/>
      <c r="R277" s="67"/>
      <c r="S277" s="67"/>
      <c r="T277" s="68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T277" s="19" t="s">
        <v>163</v>
      </c>
      <c r="AU277" s="19" t="s">
        <v>90</v>
      </c>
    </row>
    <row r="278" spans="1:65" s="2" customFormat="1" ht="16.5" customHeight="1">
      <c r="A278" s="37"/>
      <c r="B278" s="38"/>
      <c r="C278" s="231" t="s">
        <v>537</v>
      </c>
      <c r="D278" s="231" t="s">
        <v>277</v>
      </c>
      <c r="E278" s="232" t="s">
        <v>944</v>
      </c>
      <c r="F278" s="233" t="s">
        <v>945</v>
      </c>
      <c r="G278" s="234" t="s">
        <v>294</v>
      </c>
      <c r="H278" s="235">
        <v>1</v>
      </c>
      <c r="I278" s="236"/>
      <c r="J278" s="235">
        <f>ROUND(I278*H278,2)</f>
        <v>0</v>
      </c>
      <c r="K278" s="233" t="s">
        <v>79</v>
      </c>
      <c r="L278" s="237"/>
      <c r="M278" s="238" t="s">
        <v>79</v>
      </c>
      <c r="N278" s="239" t="s">
        <v>51</v>
      </c>
      <c r="O278" s="67"/>
      <c r="P278" s="189">
        <f>O278*H278</f>
        <v>0</v>
      </c>
      <c r="Q278" s="189">
        <v>0.002</v>
      </c>
      <c r="R278" s="189">
        <f>Q278*H278</f>
        <v>0.002</v>
      </c>
      <c r="S278" s="189">
        <v>0</v>
      </c>
      <c r="T278" s="190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191" t="s">
        <v>207</v>
      </c>
      <c r="AT278" s="191" t="s">
        <v>277</v>
      </c>
      <c r="AU278" s="191" t="s">
        <v>90</v>
      </c>
      <c r="AY278" s="19" t="s">
        <v>154</v>
      </c>
      <c r="BE278" s="192">
        <f>IF(N278="základní",J278,0)</f>
        <v>0</v>
      </c>
      <c r="BF278" s="192">
        <f>IF(N278="snížená",J278,0)</f>
        <v>0</v>
      </c>
      <c r="BG278" s="192">
        <f>IF(N278="zákl. přenesená",J278,0)</f>
        <v>0</v>
      </c>
      <c r="BH278" s="192">
        <f>IF(N278="sníž. přenesená",J278,0)</f>
        <v>0</v>
      </c>
      <c r="BI278" s="192">
        <f>IF(N278="nulová",J278,0)</f>
        <v>0</v>
      </c>
      <c r="BJ278" s="19" t="s">
        <v>88</v>
      </c>
      <c r="BK278" s="192">
        <f>ROUND(I278*H278,2)</f>
        <v>0</v>
      </c>
      <c r="BL278" s="19" t="s">
        <v>161</v>
      </c>
      <c r="BM278" s="191" t="s">
        <v>946</v>
      </c>
    </row>
    <row r="279" spans="1:65" s="2" customFormat="1" ht="16.5" customHeight="1">
      <c r="A279" s="37"/>
      <c r="B279" s="38"/>
      <c r="C279" s="181" t="s">
        <v>541</v>
      </c>
      <c r="D279" s="181" t="s">
        <v>156</v>
      </c>
      <c r="E279" s="182" t="s">
        <v>626</v>
      </c>
      <c r="F279" s="183" t="s">
        <v>627</v>
      </c>
      <c r="G279" s="184" t="s">
        <v>294</v>
      </c>
      <c r="H279" s="185">
        <v>1</v>
      </c>
      <c r="I279" s="186"/>
      <c r="J279" s="185">
        <f>ROUND(I279*H279,2)</f>
        <v>0</v>
      </c>
      <c r="K279" s="183" t="s">
        <v>160</v>
      </c>
      <c r="L279" s="42"/>
      <c r="M279" s="187" t="s">
        <v>79</v>
      </c>
      <c r="N279" s="188" t="s">
        <v>51</v>
      </c>
      <c r="O279" s="67"/>
      <c r="P279" s="189">
        <f>O279*H279</f>
        <v>0</v>
      </c>
      <c r="Q279" s="189">
        <v>0.21734</v>
      </c>
      <c r="R279" s="189">
        <f>Q279*H279</f>
        <v>0.21734</v>
      </c>
      <c r="S279" s="189">
        <v>0</v>
      </c>
      <c r="T279" s="190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191" t="s">
        <v>161</v>
      </c>
      <c r="AT279" s="191" t="s">
        <v>156</v>
      </c>
      <c r="AU279" s="191" t="s">
        <v>90</v>
      </c>
      <c r="AY279" s="19" t="s">
        <v>154</v>
      </c>
      <c r="BE279" s="192">
        <f>IF(N279="základní",J279,0)</f>
        <v>0</v>
      </c>
      <c r="BF279" s="192">
        <f>IF(N279="snížená",J279,0)</f>
        <v>0</v>
      </c>
      <c r="BG279" s="192">
        <f>IF(N279="zákl. přenesená",J279,0)</f>
        <v>0</v>
      </c>
      <c r="BH279" s="192">
        <f>IF(N279="sníž. přenesená",J279,0)</f>
        <v>0</v>
      </c>
      <c r="BI279" s="192">
        <f>IF(N279="nulová",J279,0)</f>
        <v>0</v>
      </c>
      <c r="BJ279" s="19" t="s">
        <v>88</v>
      </c>
      <c r="BK279" s="192">
        <f>ROUND(I279*H279,2)</f>
        <v>0</v>
      </c>
      <c r="BL279" s="19" t="s">
        <v>161</v>
      </c>
      <c r="BM279" s="191" t="s">
        <v>947</v>
      </c>
    </row>
    <row r="280" spans="1:47" s="2" customFormat="1" ht="11.25">
      <c r="A280" s="37"/>
      <c r="B280" s="38"/>
      <c r="C280" s="39"/>
      <c r="D280" s="193" t="s">
        <v>163</v>
      </c>
      <c r="E280" s="39"/>
      <c r="F280" s="194" t="s">
        <v>629</v>
      </c>
      <c r="G280" s="39"/>
      <c r="H280" s="39"/>
      <c r="I280" s="195"/>
      <c r="J280" s="39"/>
      <c r="K280" s="39"/>
      <c r="L280" s="42"/>
      <c r="M280" s="196"/>
      <c r="N280" s="197"/>
      <c r="O280" s="67"/>
      <c r="P280" s="67"/>
      <c r="Q280" s="67"/>
      <c r="R280" s="67"/>
      <c r="S280" s="67"/>
      <c r="T280" s="68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T280" s="19" t="s">
        <v>163</v>
      </c>
      <c r="AU280" s="19" t="s">
        <v>90</v>
      </c>
    </row>
    <row r="281" spans="1:65" s="2" customFormat="1" ht="24.2" customHeight="1">
      <c r="A281" s="37"/>
      <c r="B281" s="38"/>
      <c r="C281" s="231" t="s">
        <v>545</v>
      </c>
      <c r="D281" s="231" t="s">
        <v>277</v>
      </c>
      <c r="E281" s="232" t="s">
        <v>948</v>
      </c>
      <c r="F281" s="233" t="s">
        <v>949</v>
      </c>
      <c r="G281" s="234" t="s">
        <v>294</v>
      </c>
      <c r="H281" s="235">
        <v>1</v>
      </c>
      <c r="I281" s="236"/>
      <c r="J281" s="235">
        <f>ROUND(I281*H281,2)</f>
        <v>0</v>
      </c>
      <c r="K281" s="233" t="s">
        <v>79</v>
      </c>
      <c r="L281" s="237"/>
      <c r="M281" s="238" t="s">
        <v>79</v>
      </c>
      <c r="N281" s="239" t="s">
        <v>51</v>
      </c>
      <c r="O281" s="67"/>
      <c r="P281" s="189">
        <f>O281*H281</f>
        <v>0</v>
      </c>
      <c r="Q281" s="189">
        <v>0.114</v>
      </c>
      <c r="R281" s="189">
        <f>Q281*H281</f>
        <v>0.114</v>
      </c>
      <c r="S281" s="189">
        <v>0</v>
      </c>
      <c r="T281" s="190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191" t="s">
        <v>207</v>
      </c>
      <c r="AT281" s="191" t="s">
        <v>277</v>
      </c>
      <c r="AU281" s="191" t="s">
        <v>90</v>
      </c>
      <c r="AY281" s="19" t="s">
        <v>154</v>
      </c>
      <c r="BE281" s="192">
        <f>IF(N281="základní",J281,0)</f>
        <v>0</v>
      </c>
      <c r="BF281" s="192">
        <f>IF(N281="snížená",J281,0)</f>
        <v>0</v>
      </c>
      <c r="BG281" s="192">
        <f>IF(N281="zákl. přenesená",J281,0)</f>
        <v>0</v>
      </c>
      <c r="BH281" s="192">
        <f>IF(N281="sníž. přenesená",J281,0)</f>
        <v>0</v>
      </c>
      <c r="BI281" s="192">
        <f>IF(N281="nulová",J281,0)</f>
        <v>0</v>
      </c>
      <c r="BJ281" s="19" t="s">
        <v>88</v>
      </c>
      <c r="BK281" s="192">
        <f>ROUND(I281*H281,2)</f>
        <v>0</v>
      </c>
      <c r="BL281" s="19" t="s">
        <v>161</v>
      </c>
      <c r="BM281" s="191" t="s">
        <v>950</v>
      </c>
    </row>
    <row r="282" spans="2:63" s="12" customFormat="1" ht="22.9" customHeight="1">
      <c r="B282" s="165"/>
      <c r="C282" s="166"/>
      <c r="D282" s="167" t="s">
        <v>80</v>
      </c>
      <c r="E282" s="179" t="s">
        <v>723</v>
      </c>
      <c r="F282" s="179" t="s">
        <v>724</v>
      </c>
      <c r="G282" s="166"/>
      <c r="H282" s="166"/>
      <c r="I282" s="169"/>
      <c r="J282" s="180">
        <f>BK282</f>
        <v>0</v>
      </c>
      <c r="K282" s="166"/>
      <c r="L282" s="171"/>
      <c r="M282" s="172"/>
      <c r="N282" s="173"/>
      <c r="O282" s="173"/>
      <c r="P282" s="174">
        <f>SUM(P283:P289)</f>
        <v>0</v>
      </c>
      <c r="Q282" s="173"/>
      <c r="R282" s="174">
        <f>SUM(R283:R289)</f>
        <v>0</v>
      </c>
      <c r="S282" s="173"/>
      <c r="T282" s="175">
        <f>SUM(T283:T289)</f>
        <v>0</v>
      </c>
      <c r="AR282" s="176" t="s">
        <v>88</v>
      </c>
      <c r="AT282" s="177" t="s">
        <v>80</v>
      </c>
      <c r="AU282" s="177" t="s">
        <v>88</v>
      </c>
      <c r="AY282" s="176" t="s">
        <v>154</v>
      </c>
      <c r="BK282" s="178">
        <f>SUM(BK283:BK289)</f>
        <v>0</v>
      </c>
    </row>
    <row r="283" spans="1:65" s="2" customFormat="1" ht="21.75" customHeight="1">
      <c r="A283" s="37"/>
      <c r="B283" s="38"/>
      <c r="C283" s="181" t="s">
        <v>554</v>
      </c>
      <c r="D283" s="181" t="s">
        <v>156</v>
      </c>
      <c r="E283" s="182" t="s">
        <v>726</v>
      </c>
      <c r="F283" s="183" t="s">
        <v>727</v>
      </c>
      <c r="G283" s="184" t="s">
        <v>280</v>
      </c>
      <c r="H283" s="185">
        <v>86.45</v>
      </c>
      <c r="I283" s="186"/>
      <c r="J283" s="185">
        <f>ROUND(I283*H283,2)</f>
        <v>0</v>
      </c>
      <c r="K283" s="183" t="s">
        <v>160</v>
      </c>
      <c r="L283" s="42"/>
      <c r="M283" s="187" t="s">
        <v>79</v>
      </c>
      <c r="N283" s="188" t="s">
        <v>51</v>
      </c>
      <c r="O283" s="67"/>
      <c r="P283" s="189">
        <f>O283*H283</f>
        <v>0</v>
      </c>
      <c r="Q283" s="189">
        <v>0</v>
      </c>
      <c r="R283" s="189">
        <f>Q283*H283</f>
        <v>0</v>
      </c>
      <c r="S283" s="189">
        <v>0</v>
      </c>
      <c r="T283" s="190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191" t="s">
        <v>161</v>
      </c>
      <c r="AT283" s="191" t="s">
        <v>156</v>
      </c>
      <c r="AU283" s="191" t="s">
        <v>90</v>
      </c>
      <c r="AY283" s="19" t="s">
        <v>154</v>
      </c>
      <c r="BE283" s="192">
        <f>IF(N283="základní",J283,0)</f>
        <v>0</v>
      </c>
      <c r="BF283" s="192">
        <f>IF(N283="snížená",J283,0)</f>
        <v>0</v>
      </c>
      <c r="BG283" s="192">
        <f>IF(N283="zákl. přenesená",J283,0)</f>
        <v>0</v>
      </c>
      <c r="BH283" s="192">
        <f>IF(N283="sníž. přenesená",J283,0)</f>
        <v>0</v>
      </c>
      <c r="BI283" s="192">
        <f>IF(N283="nulová",J283,0)</f>
        <v>0</v>
      </c>
      <c r="BJ283" s="19" t="s">
        <v>88</v>
      </c>
      <c r="BK283" s="192">
        <f>ROUND(I283*H283,2)</f>
        <v>0</v>
      </c>
      <c r="BL283" s="19" t="s">
        <v>161</v>
      </c>
      <c r="BM283" s="191" t="s">
        <v>951</v>
      </c>
    </row>
    <row r="284" spans="1:47" s="2" customFormat="1" ht="11.25">
      <c r="A284" s="37"/>
      <c r="B284" s="38"/>
      <c r="C284" s="39"/>
      <c r="D284" s="193" t="s">
        <v>163</v>
      </c>
      <c r="E284" s="39"/>
      <c r="F284" s="194" t="s">
        <v>729</v>
      </c>
      <c r="G284" s="39"/>
      <c r="H284" s="39"/>
      <c r="I284" s="195"/>
      <c r="J284" s="39"/>
      <c r="K284" s="39"/>
      <c r="L284" s="42"/>
      <c r="M284" s="196"/>
      <c r="N284" s="197"/>
      <c r="O284" s="67"/>
      <c r="P284" s="67"/>
      <c r="Q284" s="67"/>
      <c r="R284" s="67"/>
      <c r="S284" s="67"/>
      <c r="T284" s="68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T284" s="19" t="s">
        <v>163</v>
      </c>
      <c r="AU284" s="19" t="s">
        <v>90</v>
      </c>
    </row>
    <row r="285" spans="1:65" s="2" customFormat="1" ht="24.2" customHeight="1">
      <c r="A285" s="37"/>
      <c r="B285" s="38"/>
      <c r="C285" s="181" t="s">
        <v>561</v>
      </c>
      <c r="D285" s="181" t="s">
        <v>156</v>
      </c>
      <c r="E285" s="182" t="s">
        <v>731</v>
      </c>
      <c r="F285" s="183" t="s">
        <v>732</v>
      </c>
      <c r="G285" s="184" t="s">
        <v>280</v>
      </c>
      <c r="H285" s="185">
        <v>1037.4</v>
      </c>
      <c r="I285" s="186"/>
      <c r="J285" s="185">
        <f>ROUND(I285*H285,2)</f>
        <v>0</v>
      </c>
      <c r="K285" s="183" t="s">
        <v>160</v>
      </c>
      <c r="L285" s="42"/>
      <c r="M285" s="187" t="s">
        <v>79</v>
      </c>
      <c r="N285" s="188" t="s">
        <v>51</v>
      </c>
      <c r="O285" s="67"/>
      <c r="P285" s="189">
        <f>O285*H285</f>
        <v>0</v>
      </c>
      <c r="Q285" s="189">
        <v>0</v>
      </c>
      <c r="R285" s="189">
        <f>Q285*H285</f>
        <v>0</v>
      </c>
      <c r="S285" s="189">
        <v>0</v>
      </c>
      <c r="T285" s="190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191" t="s">
        <v>161</v>
      </c>
      <c r="AT285" s="191" t="s">
        <v>156</v>
      </c>
      <c r="AU285" s="191" t="s">
        <v>90</v>
      </c>
      <c r="AY285" s="19" t="s">
        <v>154</v>
      </c>
      <c r="BE285" s="192">
        <f>IF(N285="základní",J285,0)</f>
        <v>0</v>
      </c>
      <c r="BF285" s="192">
        <f>IF(N285="snížená",J285,0)</f>
        <v>0</v>
      </c>
      <c r="BG285" s="192">
        <f>IF(N285="zákl. přenesená",J285,0)</f>
        <v>0</v>
      </c>
      <c r="BH285" s="192">
        <f>IF(N285="sníž. přenesená",J285,0)</f>
        <v>0</v>
      </c>
      <c r="BI285" s="192">
        <f>IF(N285="nulová",J285,0)</f>
        <v>0</v>
      </c>
      <c r="BJ285" s="19" t="s">
        <v>88</v>
      </c>
      <c r="BK285" s="192">
        <f>ROUND(I285*H285,2)</f>
        <v>0</v>
      </c>
      <c r="BL285" s="19" t="s">
        <v>161</v>
      </c>
      <c r="BM285" s="191" t="s">
        <v>952</v>
      </c>
    </row>
    <row r="286" spans="1:47" s="2" customFormat="1" ht="11.25">
      <c r="A286" s="37"/>
      <c r="B286" s="38"/>
      <c r="C286" s="39"/>
      <c r="D286" s="193" t="s">
        <v>163</v>
      </c>
      <c r="E286" s="39"/>
      <c r="F286" s="194" t="s">
        <v>734</v>
      </c>
      <c r="G286" s="39"/>
      <c r="H286" s="39"/>
      <c r="I286" s="195"/>
      <c r="J286" s="39"/>
      <c r="K286" s="39"/>
      <c r="L286" s="42"/>
      <c r="M286" s="196"/>
      <c r="N286" s="197"/>
      <c r="O286" s="67"/>
      <c r="P286" s="67"/>
      <c r="Q286" s="67"/>
      <c r="R286" s="67"/>
      <c r="S286" s="67"/>
      <c r="T286" s="68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T286" s="19" t="s">
        <v>163</v>
      </c>
      <c r="AU286" s="19" t="s">
        <v>90</v>
      </c>
    </row>
    <row r="287" spans="2:51" s="13" customFormat="1" ht="11.25">
      <c r="B287" s="198"/>
      <c r="C287" s="199"/>
      <c r="D287" s="200" t="s">
        <v>165</v>
      </c>
      <c r="E287" s="201" t="s">
        <v>79</v>
      </c>
      <c r="F287" s="202" t="s">
        <v>953</v>
      </c>
      <c r="G287" s="199"/>
      <c r="H287" s="203">
        <v>1037.4</v>
      </c>
      <c r="I287" s="204"/>
      <c r="J287" s="199"/>
      <c r="K287" s="199"/>
      <c r="L287" s="205"/>
      <c r="M287" s="206"/>
      <c r="N287" s="207"/>
      <c r="O287" s="207"/>
      <c r="P287" s="207"/>
      <c r="Q287" s="207"/>
      <c r="R287" s="207"/>
      <c r="S287" s="207"/>
      <c r="T287" s="208"/>
      <c r="AT287" s="209" t="s">
        <v>165</v>
      </c>
      <c r="AU287" s="209" t="s">
        <v>90</v>
      </c>
      <c r="AV287" s="13" t="s">
        <v>90</v>
      </c>
      <c r="AW287" s="13" t="s">
        <v>41</v>
      </c>
      <c r="AX287" s="13" t="s">
        <v>88</v>
      </c>
      <c r="AY287" s="209" t="s">
        <v>154</v>
      </c>
    </row>
    <row r="288" spans="1:65" s="2" customFormat="1" ht="16.5" customHeight="1">
      <c r="A288" s="37"/>
      <c r="B288" s="38"/>
      <c r="C288" s="181" t="s">
        <v>566</v>
      </c>
      <c r="D288" s="181" t="s">
        <v>156</v>
      </c>
      <c r="E288" s="182" t="s">
        <v>954</v>
      </c>
      <c r="F288" s="183" t="s">
        <v>739</v>
      </c>
      <c r="G288" s="184" t="s">
        <v>280</v>
      </c>
      <c r="H288" s="185">
        <v>86.45</v>
      </c>
      <c r="I288" s="186"/>
      <c r="J288" s="185">
        <f>ROUND(I288*H288,2)</f>
        <v>0</v>
      </c>
      <c r="K288" s="183" t="s">
        <v>79</v>
      </c>
      <c r="L288" s="42"/>
      <c r="M288" s="187" t="s">
        <v>79</v>
      </c>
      <c r="N288" s="188" t="s">
        <v>51</v>
      </c>
      <c r="O288" s="67"/>
      <c r="P288" s="189">
        <f>O288*H288</f>
        <v>0</v>
      </c>
      <c r="Q288" s="189">
        <v>0</v>
      </c>
      <c r="R288" s="189">
        <f>Q288*H288</f>
        <v>0</v>
      </c>
      <c r="S288" s="189">
        <v>0</v>
      </c>
      <c r="T288" s="190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191" t="s">
        <v>161</v>
      </c>
      <c r="AT288" s="191" t="s">
        <v>156</v>
      </c>
      <c r="AU288" s="191" t="s">
        <v>90</v>
      </c>
      <c r="AY288" s="19" t="s">
        <v>154</v>
      </c>
      <c r="BE288" s="192">
        <f>IF(N288="základní",J288,0)</f>
        <v>0</v>
      </c>
      <c r="BF288" s="192">
        <f>IF(N288="snížená",J288,0)</f>
        <v>0</v>
      </c>
      <c r="BG288" s="192">
        <f>IF(N288="zákl. přenesená",J288,0)</f>
        <v>0</v>
      </c>
      <c r="BH288" s="192">
        <f>IF(N288="sníž. přenesená",J288,0)</f>
        <v>0</v>
      </c>
      <c r="BI288" s="192">
        <f>IF(N288="nulová",J288,0)</f>
        <v>0</v>
      </c>
      <c r="BJ288" s="19" t="s">
        <v>88</v>
      </c>
      <c r="BK288" s="192">
        <f>ROUND(I288*H288,2)</f>
        <v>0</v>
      </c>
      <c r="BL288" s="19" t="s">
        <v>161</v>
      </c>
      <c r="BM288" s="191" t="s">
        <v>955</v>
      </c>
    </row>
    <row r="289" spans="1:47" s="2" customFormat="1" ht="29.25">
      <c r="A289" s="37"/>
      <c r="B289" s="38"/>
      <c r="C289" s="39"/>
      <c r="D289" s="200" t="s">
        <v>326</v>
      </c>
      <c r="E289" s="39"/>
      <c r="F289" s="240" t="s">
        <v>741</v>
      </c>
      <c r="G289" s="39"/>
      <c r="H289" s="39"/>
      <c r="I289" s="195"/>
      <c r="J289" s="39"/>
      <c r="K289" s="39"/>
      <c r="L289" s="42"/>
      <c r="M289" s="196"/>
      <c r="N289" s="197"/>
      <c r="O289" s="67"/>
      <c r="P289" s="67"/>
      <c r="Q289" s="67"/>
      <c r="R289" s="67"/>
      <c r="S289" s="67"/>
      <c r="T289" s="68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T289" s="19" t="s">
        <v>326</v>
      </c>
      <c r="AU289" s="19" t="s">
        <v>90</v>
      </c>
    </row>
    <row r="290" spans="2:63" s="12" customFormat="1" ht="22.9" customHeight="1">
      <c r="B290" s="165"/>
      <c r="C290" s="166"/>
      <c r="D290" s="167" t="s">
        <v>80</v>
      </c>
      <c r="E290" s="179" t="s">
        <v>748</v>
      </c>
      <c r="F290" s="179" t="s">
        <v>749</v>
      </c>
      <c r="G290" s="166"/>
      <c r="H290" s="166"/>
      <c r="I290" s="169"/>
      <c r="J290" s="180">
        <f>BK290</f>
        <v>0</v>
      </c>
      <c r="K290" s="166"/>
      <c r="L290" s="171"/>
      <c r="M290" s="172"/>
      <c r="N290" s="173"/>
      <c r="O290" s="173"/>
      <c r="P290" s="174">
        <f>SUM(P291:P292)</f>
        <v>0</v>
      </c>
      <c r="Q290" s="173"/>
      <c r="R290" s="174">
        <f>SUM(R291:R292)</f>
        <v>0</v>
      </c>
      <c r="S290" s="173"/>
      <c r="T290" s="175">
        <f>SUM(T291:T292)</f>
        <v>0</v>
      </c>
      <c r="AR290" s="176" t="s">
        <v>88</v>
      </c>
      <c r="AT290" s="177" t="s">
        <v>80</v>
      </c>
      <c r="AU290" s="177" t="s">
        <v>88</v>
      </c>
      <c r="AY290" s="176" t="s">
        <v>154</v>
      </c>
      <c r="BK290" s="178">
        <f>SUM(BK291:BK292)</f>
        <v>0</v>
      </c>
    </row>
    <row r="291" spans="1:65" s="2" customFormat="1" ht="24.2" customHeight="1">
      <c r="A291" s="37"/>
      <c r="B291" s="38"/>
      <c r="C291" s="181" t="s">
        <v>570</v>
      </c>
      <c r="D291" s="181" t="s">
        <v>156</v>
      </c>
      <c r="E291" s="182" t="s">
        <v>751</v>
      </c>
      <c r="F291" s="183" t="s">
        <v>752</v>
      </c>
      <c r="G291" s="184" t="s">
        <v>280</v>
      </c>
      <c r="H291" s="185">
        <v>166.59</v>
      </c>
      <c r="I291" s="186"/>
      <c r="J291" s="185">
        <f>ROUND(I291*H291,2)</f>
        <v>0</v>
      </c>
      <c r="K291" s="183" t="s">
        <v>160</v>
      </c>
      <c r="L291" s="42"/>
      <c r="M291" s="187" t="s">
        <v>79</v>
      </c>
      <c r="N291" s="188" t="s">
        <v>51</v>
      </c>
      <c r="O291" s="67"/>
      <c r="P291" s="189">
        <f>O291*H291</f>
        <v>0</v>
      </c>
      <c r="Q291" s="189">
        <v>0</v>
      </c>
      <c r="R291" s="189">
        <f>Q291*H291</f>
        <v>0</v>
      </c>
      <c r="S291" s="189">
        <v>0</v>
      </c>
      <c r="T291" s="190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191" t="s">
        <v>161</v>
      </c>
      <c r="AT291" s="191" t="s">
        <v>156</v>
      </c>
      <c r="AU291" s="191" t="s">
        <v>90</v>
      </c>
      <c r="AY291" s="19" t="s">
        <v>154</v>
      </c>
      <c r="BE291" s="192">
        <f>IF(N291="základní",J291,0)</f>
        <v>0</v>
      </c>
      <c r="BF291" s="192">
        <f>IF(N291="snížená",J291,0)</f>
        <v>0</v>
      </c>
      <c r="BG291" s="192">
        <f>IF(N291="zákl. přenesená",J291,0)</f>
        <v>0</v>
      </c>
      <c r="BH291" s="192">
        <f>IF(N291="sníž. přenesená",J291,0)</f>
        <v>0</v>
      </c>
      <c r="BI291" s="192">
        <f>IF(N291="nulová",J291,0)</f>
        <v>0</v>
      </c>
      <c r="BJ291" s="19" t="s">
        <v>88</v>
      </c>
      <c r="BK291" s="192">
        <f>ROUND(I291*H291,2)</f>
        <v>0</v>
      </c>
      <c r="BL291" s="19" t="s">
        <v>161</v>
      </c>
      <c r="BM291" s="191" t="s">
        <v>956</v>
      </c>
    </row>
    <row r="292" spans="1:47" s="2" customFormat="1" ht="11.25">
      <c r="A292" s="37"/>
      <c r="B292" s="38"/>
      <c r="C292" s="39"/>
      <c r="D292" s="193" t="s">
        <v>163</v>
      </c>
      <c r="E292" s="39"/>
      <c r="F292" s="194" t="s">
        <v>754</v>
      </c>
      <c r="G292" s="39"/>
      <c r="H292" s="39"/>
      <c r="I292" s="195"/>
      <c r="J292" s="39"/>
      <c r="K292" s="39"/>
      <c r="L292" s="42"/>
      <c r="M292" s="241"/>
      <c r="N292" s="242"/>
      <c r="O292" s="243"/>
      <c r="P292" s="243"/>
      <c r="Q292" s="243"/>
      <c r="R292" s="243"/>
      <c r="S292" s="243"/>
      <c r="T292" s="244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T292" s="19" t="s">
        <v>163</v>
      </c>
      <c r="AU292" s="19" t="s">
        <v>90</v>
      </c>
    </row>
    <row r="293" spans="1:31" s="2" customFormat="1" ht="6.95" customHeight="1">
      <c r="A293" s="37"/>
      <c r="B293" s="50"/>
      <c r="C293" s="51"/>
      <c r="D293" s="51"/>
      <c r="E293" s="51"/>
      <c r="F293" s="51"/>
      <c r="G293" s="51"/>
      <c r="H293" s="51"/>
      <c r="I293" s="51"/>
      <c r="J293" s="51"/>
      <c r="K293" s="51"/>
      <c r="L293" s="42"/>
      <c r="M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</row>
  </sheetData>
  <sheetProtection algorithmName="SHA-512" hashValue="OfY1vgyRP5urtUV036j3Pge3PbQByxCzWaXcRXzUW6I4MnRvZzE84u1ZJrnDK907AELgGjanZpHw00GdiE7+CQ==" saltValue="4QwY4LkOGfE1wuV/rkyUjy+Ez0+RXqs/LAgBVhwCA+6g3BGNgdo8pnpe+lcgIpC78B2YkKw4OoXEK3dJik1Ciw==" spinCount="100000" sheet="1" objects="1" scenarios="1" formatColumns="0" formatRows="0" autoFilter="0"/>
  <autoFilter ref="C92:K292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hyperlinks>
    <hyperlink ref="F97" r:id="rId1" display="https://podminky.urs.cz/item/CS_URS_2021_02/115001104"/>
    <hyperlink ref="F100" r:id="rId2" display="https://podminky.urs.cz/item/CS_URS_2021_02/115101201"/>
    <hyperlink ref="F103" r:id="rId3" display="https://podminky.urs.cz/item/CS_URS_2021_02/115101301"/>
    <hyperlink ref="F106" r:id="rId4" display="https://podminky.urs.cz/item/CS_URS_2021_02/119001401"/>
    <hyperlink ref="F109" r:id="rId5" display="https://podminky.urs.cz/item/CS_URS_2021_02/119001421"/>
    <hyperlink ref="F112" r:id="rId6" display="https://podminky.urs.cz/item/CS_URS_2021_02/120001101"/>
    <hyperlink ref="F115" r:id="rId7" display="https://podminky.urs.cz/item/CS_URS_2021_02/133254104"/>
    <hyperlink ref="F121" r:id="rId8" display="https://podminky.urs.cz/item/CS_URS_2021_02/133354104"/>
    <hyperlink ref="F130" r:id="rId9" display="https://podminky.urs.cz/item/CS_URS_2021_02/154067141"/>
    <hyperlink ref="F134" r:id="rId10" display="https://podminky.urs.cz/item/CS_URS_2021_02/154067241"/>
    <hyperlink ref="F138" r:id="rId11" display="https://podminky.urs.cz/item/CS_URS_2021_02/154067242"/>
    <hyperlink ref="F140" r:id="rId12" display="https://podminky.urs.cz/item/CS_URS_2021_02/154067341"/>
    <hyperlink ref="F145" r:id="rId13" display="https://podminky.urs.cz/item/CS_URS_2021_02/154067342"/>
    <hyperlink ref="F152" r:id="rId14" display="https://podminky.urs.cz/item/CS_URS_2021_02/154903111"/>
    <hyperlink ref="F155" r:id="rId15" display="https://podminky.urs.cz/item/CS_URS_2021_02/162351104"/>
    <hyperlink ref="F160" r:id="rId16" display="https://podminky.urs.cz/item/CS_URS_2021_02/162751117"/>
    <hyperlink ref="F163" r:id="rId17" display="https://podminky.urs.cz/item/CS_URS_2021_02/162751119"/>
    <hyperlink ref="F166" r:id="rId18" display="https://podminky.urs.cz/item/CS_URS_2021_02/162751137"/>
    <hyperlink ref="F169" r:id="rId19" display="https://podminky.urs.cz/item/CS_URS_2021_02/162751139"/>
    <hyperlink ref="F172" r:id="rId20" display="https://podminky.urs.cz/item/CS_URS_2021_02/167151111"/>
    <hyperlink ref="F180" r:id="rId21" display="https://podminky.urs.cz/item/CS_URS_2021_02/174101101"/>
    <hyperlink ref="F184" r:id="rId22" display="https://podminky.urs.cz/item/CS_URS_2021_02/58331200"/>
    <hyperlink ref="F189" r:id="rId23" display="https://podminky.urs.cz/item/CS_URS_2021_02/175151101"/>
    <hyperlink ref="F195" r:id="rId24" display="https://podminky.urs.cz/item/CS_URS_2021_02/58337302"/>
    <hyperlink ref="F199" r:id="rId25" display="https://podminky.urs.cz/item/CS_URS_2021_02/215901101"/>
    <hyperlink ref="F203" r:id="rId26" display="https://podminky.urs.cz/item/CS_URS_2021_02/359901211"/>
    <hyperlink ref="F208" r:id="rId27" display="https://podminky.urs.cz/item/CS_URS_2021_02/451541111"/>
    <hyperlink ref="F211" r:id="rId28" display="https://podminky.urs.cz/item/CS_URS_2021_02/452112111"/>
    <hyperlink ref="F215" r:id="rId29" display="https://podminky.urs.cz/item/CS_URS_2021_02/59224012"/>
    <hyperlink ref="F217" r:id="rId30" display="https://podminky.urs.cz/item/CS_URS_2021_02/59224013"/>
    <hyperlink ref="F219" r:id="rId31" display="https://podminky.urs.cz/item/CS_URS_2021_02/452311131"/>
    <hyperlink ref="F222" r:id="rId32" display="https://podminky.urs.cz/item/CS_URS_2021_02/452312131"/>
    <hyperlink ref="F225" r:id="rId33" display="https://podminky.urs.cz/item/CS_URS_2021_02/452351101"/>
    <hyperlink ref="F229" r:id="rId34" display="https://podminky.urs.cz/item/CS_URS_2021_02/810491811"/>
    <hyperlink ref="F232" r:id="rId35" display="https://podminky.urs.cz/item/CS_URS_2021_02/822492111"/>
    <hyperlink ref="F239" r:id="rId36" display="https://podminky.urs.cz/item/CS_URS_2021_02/831263195"/>
    <hyperlink ref="F242" r:id="rId37" display="https://podminky.urs.cz/item/CS_URS_2021_02/831352121"/>
    <hyperlink ref="F245" r:id="rId38" display="https://podminky.urs.cz/item/CS_URS_2021_02/59710633"/>
    <hyperlink ref="F248" r:id="rId39" display="https://podminky.urs.cz/item/CS_URS_2021_02/831352193"/>
    <hyperlink ref="F250" r:id="rId40" display="https://podminky.urs.cz/item/CS_URS_2021_02/837352221"/>
    <hyperlink ref="F253" r:id="rId41" display="https://podminky.urs.cz/item/CS_URS_2021_02/59710986"/>
    <hyperlink ref="F257" r:id="rId42" display="https://podminky.urs.cz/item/CS_URS_2021_02/892492121"/>
    <hyperlink ref="F259" r:id="rId43" display="https://podminky.urs.cz/item/CS_URS_2021_02/894411311"/>
    <hyperlink ref="F262" r:id="rId44" display="https://podminky.urs.cz/item/CS_URS_2021_02/59224070"/>
    <hyperlink ref="F264" r:id="rId45" display="https://podminky.urs.cz/item/CS_URS_2021_02/59224066"/>
    <hyperlink ref="F266" r:id="rId46" display="https://podminky.urs.cz/item/CS_URS_2021_02/894412411"/>
    <hyperlink ref="F268" r:id="rId47" display="https://podminky.urs.cz/item/CS_URS_2021_02/59224312"/>
    <hyperlink ref="F270" r:id="rId48" display="https://podminky.urs.cz/item/CS_URS_2021_02/894414211"/>
    <hyperlink ref="F273" r:id="rId49" display="https://podminky.urs.cz/item/CS_URS_2021_02/894414111"/>
    <hyperlink ref="F277" r:id="rId50" display="https://podminky.urs.cz/item/CS_URS_2021_02/592243480"/>
    <hyperlink ref="F280" r:id="rId51" display="https://podminky.urs.cz/item/CS_URS_2021_02/899104112"/>
    <hyperlink ref="F284" r:id="rId52" display="https://podminky.urs.cz/item/CS_URS_2021_02/997013501"/>
    <hyperlink ref="F286" r:id="rId53" display="https://podminky.urs.cz/item/CS_URS_2021_02/997013509"/>
    <hyperlink ref="F292" r:id="rId54" display="https://podminky.urs.cz/item/CS_URS_2021_02/998274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3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AT2" s="19" t="s">
        <v>101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90</v>
      </c>
    </row>
    <row r="4" spans="2:46" s="1" customFormat="1" ht="24.95" customHeight="1">
      <c r="B4" s="22"/>
      <c r="D4" s="113" t="s">
        <v>119</v>
      </c>
      <c r="L4" s="22"/>
      <c r="M4" s="11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5" t="s">
        <v>15</v>
      </c>
      <c r="L6" s="22"/>
    </row>
    <row r="7" spans="2:12" s="1" customFormat="1" ht="16.5" customHeight="1">
      <c r="B7" s="22"/>
      <c r="E7" s="388" t="str">
        <f>'Rekapitulace stavby'!K6</f>
        <v>DC007293_Decin_Tovarní_RKV_R1</v>
      </c>
      <c r="F7" s="389"/>
      <c r="G7" s="389"/>
      <c r="H7" s="389"/>
      <c r="L7" s="22"/>
    </row>
    <row r="8" spans="2:12" s="1" customFormat="1" ht="12" customHeight="1">
      <c r="B8" s="22"/>
      <c r="D8" s="115" t="s">
        <v>120</v>
      </c>
      <c r="L8" s="22"/>
    </row>
    <row r="9" spans="1:31" s="2" customFormat="1" ht="16.5" customHeight="1">
      <c r="A9" s="37"/>
      <c r="B9" s="42"/>
      <c r="C9" s="37"/>
      <c r="D9" s="37"/>
      <c r="E9" s="388" t="s">
        <v>121</v>
      </c>
      <c r="F9" s="390"/>
      <c r="G9" s="390"/>
      <c r="H9" s="390"/>
      <c r="I9" s="37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2"/>
      <c r="C10" s="37"/>
      <c r="D10" s="115" t="s">
        <v>122</v>
      </c>
      <c r="E10" s="37"/>
      <c r="F10" s="37"/>
      <c r="G10" s="37"/>
      <c r="H10" s="37"/>
      <c r="I10" s="37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2"/>
      <c r="C11" s="37"/>
      <c r="D11" s="37"/>
      <c r="E11" s="391" t="s">
        <v>957</v>
      </c>
      <c r="F11" s="390"/>
      <c r="G11" s="390"/>
      <c r="H11" s="390"/>
      <c r="I11" s="37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1.25">
      <c r="A12" s="37"/>
      <c r="B12" s="42"/>
      <c r="C12" s="37"/>
      <c r="D12" s="37"/>
      <c r="E12" s="37"/>
      <c r="F12" s="37"/>
      <c r="G12" s="37"/>
      <c r="H12" s="37"/>
      <c r="I12" s="37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2"/>
      <c r="C13" s="37"/>
      <c r="D13" s="115" t="s">
        <v>17</v>
      </c>
      <c r="E13" s="37"/>
      <c r="F13" s="106" t="s">
        <v>18</v>
      </c>
      <c r="G13" s="37"/>
      <c r="H13" s="37"/>
      <c r="I13" s="115" t="s">
        <v>19</v>
      </c>
      <c r="J13" s="106" t="s">
        <v>79</v>
      </c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5" t="s">
        <v>21</v>
      </c>
      <c r="E14" s="37"/>
      <c r="F14" s="106" t="s">
        <v>22</v>
      </c>
      <c r="G14" s="37"/>
      <c r="H14" s="37"/>
      <c r="I14" s="115" t="s">
        <v>23</v>
      </c>
      <c r="J14" s="117" t="str">
        <f>'Rekapitulace stavby'!AN8</f>
        <v>21. 10. 2021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9" customHeight="1">
      <c r="A15" s="37"/>
      <c r="B15" s="42"/>
      <c r="C15" s="37"/>
      <c r="D15" s="37"/>
      <c r="E15" s="37"/>
      <c r="F15" s="37"/>
      <c r="G15" s="37"/>
      <c r="H15" s="37"/>
      <c r="I15" s="37"/>
      <c r="J15" s="37"/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29</v>
      </c>
      <c r="E16" s="37"/>
      <c r="F16" s="37"/>
      <c r="G16" s="37"/>
      <c r="H16" s="37"/>
      <c r="I16" s="115" t="s">
        <v>30</v>
      </c>
      <c r="J16" s="106" t="s">
        <v>31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2"/>
      <c r="C17" s="37"/>
      <c r="D17" s="37"/>
      <c r="E17" s="106" t="s">
        <v>32</v>
      </c>
      <c r="F17" s="37"/>
      <c r="G17" s="37"/>
      <c r="H17" s="37"/>
      <c r="I17" s="115" t="s">
        <v>33</v>
      </c>
      <c r="J17" s="106" t="s">
        <v>34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2"/>
      <c r="C18" s="37"/>
      <c r="D18" s="37"/>
      <c r="E18" s="37"/>
      <c r="F18" s="37"/>
      <c r="G18" s="37"/>
      <c r="H18" s="37"/>
      <c r="I18" s="37"/>
      <c r="J18" s="37"/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2"/>
      <c r="C19" s="37"/>
      <c r="D19" s="115" t="s">
        <v>35</v>
      </c>
      <c r="E19" s="37"/>
      <c r="F19" s="37"/>
      <c r="G19" s="37"/>
      <c r="H19" s="37"/>
      <c r="I19" s="115" t="s">
        <v>30</v>
      </c>
      <c r="J19" s="32" t="str">
        <f>'Rekapitulace stavby'!AN13</f>
        <v>Vyplň údaj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2"/>
      <c r="C20" s="37"/>
      <c r="D20" s="37"/>
      <c r="E20" s="392" t="str">
        <f>'Rekapitulace stavby'!E14</f>
        <v>Vyplň údaj</v>
      </c>
      <c r="F20" s="393"/>
      <c r="G20" s="393"/>
      <c r="H20" s="393"/>
      <c r="I20" s="115" t="s">
        <v>33</v>
      </c>
      <c r="J20" s="32" t="str">
        <f>'Rekapitulace stavby'!AN14</f>
        <v>Vyplň údaj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2"/>
      <c r="C21" s="37"/>
      <c r="D21" s="37"/>
      <c r="E21" s="37"/>
      <c r="F21" s="37"/>
      <c r="G21" s="37"/>
      <c r="H21" s="37"/>
      <c r="I21" s="37"/>
      <c r="J21" s="37"/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2"/>
      <c r="C22" s="37"/>
      <c r="D22" s="115" t="s">
        <v>37</v>
      </c>
      <c r="E22" s="37"/>
      <c r="F22" s="37"/>
      <c r="G22" s="37"/>
      <c r="H22" s="37"/>
      <c r="I22" s="115" t="s">
        <v>30</v>
      </c>
      <c r="J22" s="106" t="s">
        <v>38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2"/>
      <c r="C23" s="37"/>
      <c r="D23" s="37"/>
      <c r="E23" s="106" t="s">
        <v>39</v>
      </c>
      <c r="F23" s="37"/>
      <c r="G23" s="37"/>
      <c r="H23" s="37"/>
      <c r="I23" s="115" t="s">
        <v>33</v>
      </c>
      <c r="J23" s="106" t="s">
        <v>40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2"/>
      <c r="C24" s="37"/>
      <c r="D24" s="37"/>
      <c r="E24" s="37"/>
      <c r="F24" s="37"/>
      <c r="G24" s="37"/>
      <c r="H24" s="37"/>
      <c r="I24" s="37"/>
      <c r="J24" s="37"/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2"/>
      <c r="C25" s="37"/>
      <c r="D25" s="115" t="s">
        <v>42</v>
      </c>
      <c r="E25" s="37"/>
      <c r="F25" s="37"/>
      <c r="G25" s="37"/>
      <c r="H25" s="37"/>
      <c r="I25" s="115" t="s">
        <v>30</v>
      </c>
      <c r="J25" s="106" t="s">
        <v>38</v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2"/>
      <c r="C26" s="37"/>
      <c r="D26" s="37"/>
      <c r="E26" s="106" t="s">
        <v>43</v>
      </c>
      <c r="F26" s="37"/>
      <c r="G26" s="37"/>
      <c r="H26" s="37"/>
      <c r="I26" s="115" t="s">
        <v>33</v>
      </c>
      <c r="J26" s="106" t="s">
        <v>40</v>
      </c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2"/>
      <c r="C27" s="37"/>
      <c r="D27" s="37"/>
      <c r="E27" s="37"/>
      <c r="F27" s="37"/>
      <c r="G27" s="37"/>
      <c r="H27" s="37"/>
      <c r="I27" s="37"/>
      <c r="J27" s="37"/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2"/>
      <c r="C28" s="37"/>
      <c r="D28" s="115" t="s">
        <v>44</v>
      </c>
      <c r="E28" s="37"/>
      <c r="F28" s="37"/>
      <c r="G28" s="37"/>
      <c r="H28" s="37"/>
      <c r="I28" s="37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47.25" customHeight="1">
      <c r="A29" s="118"/>
      <c r="B29" s="119"/>
      <c r="C29" s="118"/>
      <c r="D29" s="118"/>
      <c r="E29" s="394" t="s">
        <v>124</v>
      </c>
      <c r="F29" s="394"/>
      <c r="G29" s="394"/>
      <c r="H29" s="394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7"/>
      <c r="B30" s="42"/>
      <c r="C30" s="37"/>
      <c r="D30" s="37"/>
      <c r="E30" s="37"/>
      <c r="F30" s="37"/>
      <c r="G30" s="37"/>
      <c r="H30" s="37"/>
      <c r="I30" s="37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1"/>
      <c r="E31" s="121"/>
      <c r="F31" s="121"/>
      <c r="G31" s="121"/>
      <c r="H31" s="121"/>
      <c r="I31" s="121"/>
      <c r="J31" s="121"/>
      <c r="K31" s="121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35" customHeight="1">
      <c r="A32" s="37"/>
      <c r="B32" s="42"/>
      <c r="C32" s="37"/>
      <c r="D32" s="122" t="s">
        <v>46</v>
      </c>
      <c r="E32" s="37"/>
      <c r="F32" s="37"/>
      <c r="G32" s="37"/>
      <c r="H32" s="37"/>
      <c r="I32" s="37"/>
      <c r="J32" s="123">
        <f>ROUND(J93,2)</f>
        <v>0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1"/>
      <c r="E33" s="121"/>
      <c r="F33" s="121"/>
      <c r="G33" s="121"/>
      <c r="H33" s="121"/>
      <c r="I33" s="121"/>
      <c r="J33" s="121"/>
      <c r="K33" s="121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37"/>
      <c r="F34" s="124" t="s">
        <v>48</v>
      </c>
      <c r="G34" s="37"/>
      <c r="H34" s="37"/>
      <c r="I34" s="124" t="s">
        <v>47</v>
      </c>
      <c r="J34" s="124" t="s">
        <v>49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>
      <c r="A35" s="37"/>
      <c r="B35" s="42"/>
      <c r="C35" s="37"/>
      <c r="D35" s="125" t="s">
        <v>50</v>
      </c>
      <c r="E35" s="115" t="s">
        <v>51</v>
      </c>
      <c r="F35" s="126">
        <f>ROUND((SUM(BE93:BE322)),2)</f>
        <v>0</v>
      </c>
      <c r="G35" s="37"/>
      <c r="H35" s="37"/>
      <c r="I35" s="127">
        <v>0.21</v>
      </c>
      <c r="J35" s="126">
        <f>ROUND(((SUM(BE93:BE322))*I35),2)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115" t="s">
        <v>52</v>
      </c>
      <c r="F36" s="126">
        <f>ROUND((SUM(BF93:BF322)),2)</f>
        <v>0</v>
      </c>
      <c r="G36" s="37"/>
      <c r="H36" s="37"/>
      <c r="I36" s="127">
        <v>0.15</v>
      </c>
      <c r="J36" s="126">
        <f>ROUND(((SUM(BF93:BF322))*I36),2)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5" t="s">
        <v>53</v>
      </c>
      <c r="F37" s="126">
        <f>ROUND((SUM(BG93:BG322)),2)</f>
        <v>0</v>
      </c>
      <c r="G37" s="37"/>
      <c r="H37" s="37"/>
      <c r="I37" s="127">
        <v>0.21</v>
      </c>
      <c r="J37" s="126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 hidden="1">
      <c r="A38" s="37"/>
      <c r="B38" s="42"/>
      <c r="C38" s="37"/>
      <c r="D38" s="37"/>
      <c r="E38" s="115" t="s">
        <v>54</v>
      </c>
      <c r="F38" s="126">
        <f>ROUND((SUM(BH93:BH322)),2)</f>
        <v>0</v>
      </c>
      <c r="G38" s="37"/>
      <c r="H38" s="37"/>
      <c r="I38" s="127">
        <v>0.15</v>
      </c>
      <c r="J38" s="126">
        <f>0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55</v>
      </c>
      <c r="F39" s="126">
        <f>ROUND((SUM(BI93:BI322)),2)</f>
        <v>0</v>
      </c>
      <c r="G39" s="37"/>
      <c r="H39" s="37"/>
      <c r="I39" s="127">
        <v>0</v>
      </c>
      <c r="J39" s="126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2"/>
      <c r="C40" s="37"/>
      <c r="D40" s="37"/>
      <c r="E40" s="37"/>
      <c r="F40" s="37"/>
      <c r="G40" s="37"/>
      <c r="H40" s="37"/>
      <c r="I40" s="37"/>
      <c r="J40" s="37"/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35" customHeight="1">
      <c r="A41" s="37"/>
      <c r="B41" s="42"/>
      <c r="C41" s="128"/>
      <c r="D41" s="129" t="s">
        <v>56</v>
      </c>
      <c r="E41" s="130"/>
      <c r="F41" s="130"/>
      <c r="G41" s="131" t="s">
        <v>57</v>
      </c>
      <c r="H41" s="132" t="s">
        <v>58</v>
      </c>
      <c r="I41" s="130"/>
      <c r="J41" s="133">
        <f>SUM(J32:J39)</f>
        <v>0</v>
      </c>
      <c r="K41" s="134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5" customHeight="1">
      <c r="A42" s="37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5" t="s">
        <v>125</v>
      </c>
      <c r="D47" s="39"/>
      <c r="E47" s="39"/>
      <c r="F47" s="39"/>
      <c r="G47" s="39"/>
      <c r="H47" s="39"/>
      <c r="I47" s="39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15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95" t="str">
        <f>E7</f>
        <v>DC007293_Decin_Tovarní_RKV_R1</v>
      </c>
      <c r="F50" s="396"/>
      <c r="G50" s="396"/>
      <c r="H50" s="396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3"/>
      <c r="C51" s="31" t="s">
        <v>120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7"/>
      <c r="B52" s="38"/>
      <c r="C52" s="39"/>
      <c r="D52" s="39"/>
      <c r="E52" s="395" t="s">
        <v>121</v>
      </c>
      <c r="F52" s="397"/>
      <c r="G52" s="397"/>
      <c r="H52" s="397"/>
      <c r="I52" s="39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1" t="s">
        <v>122</v>
      </c>
      <c r="D53" s="39"/>
      <c r="E53" s="39"/>
      <c r="F53" s="39"/>
      <c r="G53" s="39"/>
      <c r="H53" s="39"/>
      <c r="I53" s="39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344" t="str">
        <f>E11</f>
        <v>01.3 - IO-01.1 ŽBTH DN/ID 1000 ve standardním výkopu</v>
      </c>
      <c r="F54" s="397"/>
      <c r="G54" s="397"/>
      <c r="H54" s="397"/>
      <c r="I54" s="39"/>
      <c r="J54" s="39"/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1" t="s">
        <v>21</v>
      </c>
      <c r="D56" s="39"/>
      <c r="E56" s="39"/>
      <c r="F56" s="29" t="str">
        <f>F14</f>
        <v>Děčín</v>
      </c>
      <c r="G56" s="39"/>
      <c r="H56" s="39"/>
      <c r="I56" s="31" t="s">
        <v>23</v>
      </c>
      <c r="J56" s="62" t="str">
        <f>IF(J14="","",J14)</f>
        <v>21. 10. 2021</v>
      </c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5.2" customHeight="1">
      <c r="A58" s="37"/>
      <c r="B58" s="38"/>
      <c r="C58" s="31" t="s">
        <v>29</v>
      </c>
      <c r="D58" s="39"/>
      <c r="E58" s="39"/>
      <c r="F58" s="29" t="str">
        <f>E17</f>
        <v>Severočeské vodovody a kanalizace a.s.</v>
      </c>
      <c r="G58" s="39"/>
      <c r="H58" s="39"/>
      <c r="I58" s="31" t="s">
        <v>37</v>
      </c>
      <c r="J58" s="35" t="str">
        <f>E23</f>
        <v>KO-KA s.r.o.</v>
      </c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25.7" customHeight="1">
      <c r="A59" s="37"/>
      <c r="B59" s="38"/>
      <c r="C59" s="31" t="s">
        <v>35</v>
      </c>
      <c r="D59" s="39"/>
      <c r="E59" s="39"/>
      <c r="F59" s="29" t="str">
        <f>IF(E20="","",E20)</f>
        <v>Vyplň údaj</v>
      </c>
      <c r="G59" s="39"/>
      <c r="H59" s="39"/>
      <c r="I59" s="31" t="s">
        <v>42</v>
      </c>
      <c r="J59" s="35" t="str">
        <f>E26</f>
        <v>Mgr. Lenka Foffová, KO-KA s.r.o.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5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39" t="s">
        <v>126</v>
      </c>
      <c r="D61" s="140"/>
      <c r="E61" s="140"/>
      <c r="F61" s="140"/>
      <c r="G61" s="140"/>
      <c r="H61" s="140"/>
      <c r="I61" s="140"/>
      <c r="J61" s="141" t="s">
        <v>127</v>
      </c>
      <c r="K61" s="140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5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9" customHeight="1">
      <c r="A63" s="37"/>
      <c r="B63" s="38"/>
      <c r="C63" s="142" t="s">
        <v>78</v>
      </c>
      <c r="D63" s="39"/>
      <c r="E63" s="39"/>
      <c r="F63" s="39"/>
      <c r="G63" s="39"/>
      <c r="H63" s="39"/>
      <c r="I63" s="39"/>
      <c r="J63" s="80">
        <f>J93</f>
        <v>0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19" t="s">
        <v>128</v>
      </c>
    </row>
    <row r="64" spans="2:12" s="9" customFormat="1" ht="24.95" customHeight="1">
      <c r="B64" s="143"/>
      <c r="C64" s="144"/>
      <c r="D64" s="145" t="s">
        <v>129</v>
      </c>
      <c r="E64" s="146"/>
      <c r="F64" s="146"/>
      <c r="G64" s="146"/>
      <c r="H64" s="146"/>
      <c r="I64" s="146"/>
      <c r="J64" s="147">
        <f>J94</f>
        <v>0</v>
      </c>
      <c r="K64" s="144"/>
      <c r="L64" s="148"/>
    </row>
    <row r="65" spans="2:12" s="10" customFormat="1" ht="19.9" customHeight="1">
      <c r="B65" s="149"/>
      <c r="C65" s="100"/>
      <c r="D65" s="150" t="s">
        <v>130</v>
      </c>
      <c r="E65" s="151"/>
      <c r="F65" s="151"/>
      <c r="G65" s="151"/>
      <c r="H65" s="151"/>
      <c r="I65" s="151"/>
      <c r="J65" s="152">
        <f>J95</f>
        <v>0</v>
      </c>
      <c r="K65" s="100"/>
      <c r="L65" s="153"/>
    </row>
    <row r="66" spans="2:12" s="10" customFormat="1" ht="19.9" customHeight="1">
      <c r="B66" s="149"/>
      <c r="C66" s="100"/>
      <c r="D66" s="150" t="s">
        <v>131</v>
      </c>
      <c r="E66" s="151"/>
      <c r="F66" s="151"/>
      <c r="G66" s="151"/>
      <c r="H66" s="151"/>
      <c r="I66" s="151"/>
      <c r="J66" s="152">
        <f>J187</f>
        <v>0</v>
      </c>
      <c r="K66" s="100"/>
      <c r="L66" s="153"/>
    </row>
    <row r="67" spans="2:12" s="10" customFormat="1" ht="19.9" customHeight="1">
      <c r="B67" s="149"/>
      <c r="C67" s="100"/>
      <c r="D67" s="150" t="s">
        <v>132</v>
      </c>
      <c r="E67" s="151"/>
      <c r="F67" s="151"/>
      <c r="G67" s="151"/>
      <c r="H67" s="151"/>
      <c r="I67" s="151"/>
      <c r="J67" s="152">
        <f>J195</f>
        <v>0</v>
      </c>
      <c r="K67" s="100"/>
      <c r="L67" s="153"/>
    </row>
    <row r="68" spans="2:12" s="10" customFormat="1" ht="19.9" customHeight="1">
      <c r="B68" s="149"/>
      <c r="C68" s="100"/>
      <c r="D68" s="150" t="s">
        <v>133</v>
      </c>
      <c r="E68" s="151"/>
      <c r="F68" s="151"/>
      <c r="G68" s="151"/>
      <c r="H68" s="151"/>
      <c r="I68" s="151"/>
      <c r="J68" s="152">
        <f>J207</f>
        <v>0</v>
      </c>
      <c r="K68" s="100"/>
      <c r="L68" s="153"/>
    </row>
    <row r="69" spans="2:12" s="10" customFormat="1" ht="19.9" customHeight="1">
      <c r="B69" s="149"/>
      <c r="C69" s="100"/>
      <c r="D69" s="150" t="s">
        <v>134</v>
      </c>
      <c r="E69" s="151"/>
      <c r="F69" s="151"/>
      <c r="G69" s="151"/>
      <c r="H69" s="151"/>
      <c r="I69" s="151"/>
      <c r="J69" s="152">
        <f>J239</f>
        <v>0</v>
      </c>
      <c r="K69" s="100"/>
      <c r="L69" s="153"/>
    </row>
    <row r="70" spans="2:12" s="10" customFormat="1" ht="19.9" customHeight="1">
      <c r="B70" s="149"/>
      <c r="C70" s="100"/>
      <c r="D70" s="150" t="s">
        <v>137</v>
      </c>
      <c r="E70" s="151"/>
      <c r="F70" s="151"/>
      <c r="G70" s="151"/>
      <c r="H70" s="151"/>
      <c r="I70" s="151"/>
      <c r="J70" s="152">
        <f>J308</f>
        <v>0</v>
      </c>
      <c r="K70" s="100"/>
      <c r="L70" s="153"/>
    </row>
    <row r="71" spans="2:12" s="10" customFormat="1" ht="19.9" customHeight="1">
      <c r="B71" s="149"/>
      <c r="C71" s="100"/>
      <c r="D71" s="150" t="s">
        <v>138</v>
      </c>
      <c r="E71" s="151"/>
      <c r="F71" s="151"/>
      <c r="G71" s="151"/>
      <c r="H71" s="151"/>
      <c r="I71" s="151"/>
      <c r="J71" s="152">
        <f>J320</f>
        <v>0</v>
      </c>
      <c r="K71" s="100"/>
      <c r="L71" s="153"/>
    </row>
    <row r="72" spans="1:31" s="2" customFormat="1" ht="21.75" customHeight="1">
      <c r="A72" s="37"/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116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6.95" customHeight="1">
      <c r="A73" s="37"/>
      <c r="B73" s="50"/>
      <c r="C73" s="51"/>
      <c r="D73" s="51"/>
      <c r="E73" s="51"/>
      <c r="F73" s="51"/>
      <c r="G73" s="51"/>
      <c r="H73" s="51"/>
      <c r="I73" s="51"/>
      <c r="J73" s="51"/>
      <c r="K73" s="51"/>
      <c r="L73" s="116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7" spans="1:31" s="2" customFormat="1" ht="6.95" customHeight="1">
      <c r="A77" s="37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11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24.95" customHeight="1">
      <c r="A78" s="37"/>
      <c r="B78" s="38"/>
      <c r="C78" s="25" t="s">
        <v>139</v>
      </c>
      <c r="D78" s="39"/>
      <c r="E78" s="39"/>
      <c r="F78" s="39"/>
      <c r="G78" s="39"/>
      <c r="H78" s="39"/>
      <c r="I78" s="39"/>
      <c r="J78" s="39"/>
      <c r="K78" s="39"/>
      <c r="L78" s="11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6.95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1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2" customHeight="1">
      <c r="A80" s="37"/>
      <c r="B80" s="38"/>
      <c r="C80" s="31" t="s">
        <v>15</v>
      </c>
      <c r="D80" s="39"/>
      <c r="E80" s="39"/>
      <c r="F80" s="39"/>
      <c r="G80" s="39"/>
      <c r="H80" s="39"/>
      <c r="I80" s="39"/>
      <c r="J80" s="39"/>
      <c r="K80" s="39"/>
      <c r="L80" s="11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6.5" customHeight="1">
      <c r="A81" s="37"/>
      <c r="B81" s="38"/>
      <c r="C81" s="39"/>
      <c r="D81" s="39"/>
      <c r="E81" s="395" t="str">
        <f>E7</f>
        <v>DC007293_Decin_Tovarní_RKV_R1</v>
      </c>
      <c r="F81" s="396"/>
      <c r="G81" s="396"/>
      <c r="H81" s="396"/>
      <c r="I81" s="39"/>
      <c r="J81" s="39"/>
      <c r="K81" s="39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2:12" s="1" customFormat="1" ht="12" customHeight="1">
      <c r="B82" s="23"/>
      <c r="C82" s="31" t="s">
        <v>120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1:31" s="2" customFormat="1" ht="16.5" customHeight="1">
      <c r="A83" s="37"/>
      <c r="B83" s="38"/>
      <c r="C83" s="39"/>
      <c r="D83" s="39"/>
      <c r="E83" s="395" t="s">
        <v>121</v>
      </c>
      <c r="F83" s="397"/>
      <c r="G83" s="397"/>
      <c r="H83" s="397"/>
      <c r="I83" s="39"/>
      <c r="J83" s="39"/>
      <c r="K83" s="39"/>
      <c r="L83" s="11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122</v>
      </c>
      <c r="D84" s="39"/>
      <c r="E84" s="39"/>
      <c r="F84" s="39"/>
      <c r="G84" s="39"/>
      <c r="H84" s="39"/>
      <c r="I84" s="39"/>
      <c r="J84" s="39"/>
      <c r="K84" s="39"/>
      <c r="L84" s="11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344" t="str">
        <f>E11</f>
        <v>01.3 - IO-01.1 ŽBTH DN/ID 1000 ve standardním výkopu</v>
      </c>
      <c r="F85" s="397"/>
      <c r="G85" s="397"/>
      <c r="H85" s="397"/>
      <c r="I85" s="39"/>
      <c r="J85" s="39"/>
      <c r="K85" s="39"/>
      <c r="L85" s="11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11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2" customHeight="1">
      <c r="A87" s="37"/>
      <c r="B87" s="38"/>
      <c r="C87" s="31" t="s">
        <v>21</v>
      </c>
      <c r="D87" s="39"/>
      <c r="E87" s="39"/>
      <c r="F87" s="29" t="str">
        <f>F14</f>
        <v>Děčín</v>
      </c>
      <c r="G87" s="39"/>
      <c r="H87" s="39"/>
      <c r="I87" s="31" t="s">
        <v>23</v>
      </c>
      <c r="J87" s="62" t="str">
        <f>IF(J14="","",J14)</f>
        <v>21. 10. 2021</v>
      </c>
      <c r="K87" s="39"/>
      <c r="L87" s="116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116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5.2" customHeight="1">
      <c r="A89" s="37"/>
      <c r="B89" s="38"/>
      <c r="C89" s="31" t="s">
        <v>29</v>
      </c>
      <c r="D89" s="39"/>
      <c r="E89" s="39"/>
      <c r="F89" s="29" t="str">
        <f>E17</f>
        <v>Severočeské vodovody a kanalizace a.s.</v>
      </c>
      <c r="G89" s="39"/>
      <c r="H89" s="39"/>
      <c r="I89" s="31" t="s">
        <v>37</v>
      </c>
      <c r="J89" s="35" t="str">
        <f>E23</f>
        <v>KO-KA s.r.o.</v>
      </c>
      <c r="K89" s="39"/>
      <c r="L89" s="116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25.7" customHeight="1">
      <c r="A90" s="37"/>
      <c r="B90" s="38"/>
      <c r="C90" s="31" t="s">
        <v>35</v>
      </c>
      <c r="D90" s="39"/>
      <c r="E90" s="39"/>
      <c r="F90" s="29" t="str">
        <f>IF(E20="","",E20)</f>
        <v>Vyplň údaj</v>
      </c>
      <c r="G90" s="39"/>
      <c r="H90" s="39"/>
      <c r="I90" s="31" t="s">
        <v>42</v>
      </c>
      <c r="J90" s="35" t="str">
        <f>E26</f>
        <v>Mgr. Lenka Foffová, KO-KA s.r.o.</v>
      </c>
      <c r="K90" s="39"/>
      <c r="L90" s="116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0.35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116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11" customFormat="1" ht="29.25" customHeight="1">
      <c r="A92" s="154"/>
      <c r="B92" s="155"/>
      <c r="C92" s="156" t="s">
        <v>140</v>
      </c>
      <c r="D92" s="157" t="s">
        <v>65</v>
      </c>
      <c r="E92" s="157" t="s">
        <v>61</v>
      </c>
      <c r="F92" s="157" t="s">
        <v>62</v>
      </c>
      <c r="G92" s="157" t="s">
        <v>141</v>
      </c>
      <c r="H92" s="157" t="s">
        <v>142</v>
      </c>
      <c r="I92" s="157" t="s">
        <v>143</v>
      </c>
      <c r="J92" s="157" t="s">
        <v>127</v>
      </c>
      <c r="K92" s="158" t="s">
        <v>144</v>
      </c>
      <c r="L92" s="159"/>
      <c r="M92" s="71" t="s">
        <v>79</v>
      </c>
      <c r="N92" s="72" t="s">
        <v>50</v>
      </c>
      <c r="O92" s="72" t="s">
        <v>145</v>
      </c>
      <c r="P92" s="72" t="s">
        <v>146</v>
      </c>
      <c r="Q92" s="72" t="s">
        <v>147</v>
      </c>
      <c r="R92" s="72" t="s">
        <v>148</v>
      </c>
      <c r="S92" s="72" t="s">
        <v>149</v>
      </c>
      <c r="T92" s="73" t="s">
        <v>150</v>
      </c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</row>
    <row r="93" spans="1:63" s="2" customFormat="1" ht="22.9" customHeight="1">
      <c r="A93" s="37"/>
      <c r="B93" s="38"/>
      <c r="C93" s="78" t="s">
        <v>151</v>
      </c>
      <c r="D93" s="39"/>
      <c r="E93" s="39"/>
      <c r="F93" s="39"/>
      <c r="G93" s="39"/>
      <c r="H93" s="39"/>
      <c r="I93" s="39"/>
      <c r="J93" s="160">
        <f>BK93</f>
        <v>0</v>
      </c>
      <c r="K93" s="39"/>
      <c r="L93" s="42"/>
      <c r="M93" s="74"/>
      <c r="N93" s="161"/>
      <c r="O93" s="75"/>
      <c r="P93" s="162">
        <f>P94</f>
        <v>0</v>
      </c>
      <c r="Q93" s="75"/>
      <c r="R93" s="162">
        <f>R94</f>
        <v>116.82575800000001</v>
      </c>
      <c r="S93" s="75"/>
      <c r="T93" s="163">
        <f>T94</f>
        <v>96.6748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9" t="s">
        <v>80</v>
      </c>
      <c r="AU93" s="19" t="s">
        <v>128</v>
      </c>
      <c r="BK93" s="164">
        <f>BK94</f>
        <v>0</v>
      </c>
    </row>
    <row r="94" spans="2:63" s="12" customFormat="1" ht="25.9" customHeight="1">
      <c r="B94" s="165"/>
      <c r="C94" s="166"/>
      <c r="D94" s="167" t="s">
        <v>80</v>
      </c>
      <c r="E94" s="168" t="s">
        <v>152</v>
      </c>
      <c r="F94" s="168" t="s">
        <v>153</v>
      </c>
      <c r="G94" s="166"/>
      <c r="H94" s="166"/>
      <c r="I94" s="169"/>
      <c r="J94" s="170">
        <f>BK94</f>
        <v>0</v>
      </c>
      <c r="K94" s="166"/>
      <c r="L94" s="171"/>
      <c r="M94" s="172"/>
      <c r="N94" s="173"/>
      <c r="O94" s="173"/>
      <c r="P94" s="174">
        <f>P95+P187+P195+P207+P239+P308+P320</f>
        <v>0</v>
      </c>
      <c r="Q94" s="173"/>
      <c r="R94" s="174">
        <f>R95+R187+R195+R207+R239+R308+R320</f>
        <v>116.82575800000001</v>
      </c>
      <c r="S94" s="173"/>
      <c r="T94" s="175">
        <f>T95+T187+T195+T207+T239+T308+T320</f>
        <v>96.6748</v>
      </c>
      <c r="AR94" s="176" t="s">
        <v>88</v>
      </c>
      <c r="AT94" s="177" t="s">
        <v>80</v>
      </c>
      <c r="AU94" s="177" t="s">
        <v>81</v>
      </c>
      <c r="AY94" s="176" t="s">
        <v>154</v>
      </c>
      <c r="BK94" s="178">
        <f>BK95+BK187+BK195+BK207+BK239+BK308+BK320</f>
        <v>0</v>
      </c>
    </row>
    <row r="95" spans="2:63" s="12" customFormat="1" ht="22.9" customHeight="1">
      <c r="B95" s="165"/>
      <c r="C95" s="166"/>
      <c r="D95" s="167" t="s">
        <v>80</v>
      </c>
      <c r="E95" s="179" t="s">
        <v>88</v>
      </c>
      <c r="F95" s="179" t="s">
        <v>155</v>
      </c>
      <c r="G95" s="166"/>
      <c r="H95" s="166"/>
      <c r="I95" s="169"/>
      <c r="J95" s="180">
        <f>BK95</f>
        <v>0</v>
      </c>
      <c r="K95" s="166"/>
      <c r="L95" s="171"/>
      <c r="M95" s="172"/>
      <c r="N95" s="173"/>
      <c r="O95" s="173"/>
      <c r="P95" s="174">
        <f>SUM(P96:P186)</f>
        <v>0</v>
      </c>
      <c r="Q95" s="173"/>
      <c r="R95" s="174">
        <f>SUM(R96:R186)</f>
        <v>1.4677292000000002</v>
      </c>
      <c r="S95" s="173"/>
      <c r="T95" s="175">
        <f>SUM(T96:T186)</f>
        <v>0</v>
      </c>
      <c r="AR95" s="176" t="s">
        <v>88</v>
      </c>
      <c r="AT95" s="177" t="s">
        <v>80</v>
      </c>
      <c r="AU95" s="177" t="s">
        <v>88</v>
      </c>
      <c r="AY95" s="176" t="s">
        <v>154</v>
      </c>
      <c r="BK95" s="178">
        <f>SUM(BK96:BK186)</f>
        <v>0</v>
      </c>
    </row>
    <row r="96" spans="1:65" s="2" customFormat="1" ht="16.5" customHeight="1">
      <c r="A96" s="37"/>
      <c r="B96" s="38"/>
      <c r="C96" s="181" t="s">
        <v>88</v>
      </c>
      <c r="D96" s="181" t="s">
        <v>156</v>
      </c>
      <c r="E96" s="182" t="s">
        <v>157</v>
      </c>
      <c r="F96" s="183" t="s">
        <v>158</v>
      </c>
      <c r="G96" s="184" t="s">
        <v>159</v>
      </c>
      <c r="H96" s="185">
        <v>88</v>
      </c>
      <c r="I96" s="186"/>
      <c r="J96" s="185">
        <f>ROUND(I96*H96,2)</f>
        <v>0</v>
      </c>
      <c r="K96" s="183" t="s">
        <v>160</v>
      </c>
      <c r="L96" s="42"/>
      <c r="M96" s="187" t="s">
        <v>79</v>
      </c>
      <c r="N96" s="188" t="s">
        <v>51</v>
      </c>
      <c r="O96" s="67"/>
      <c r="P96" s="189">
        <f>O96*H96</f>
        <v>0</v>
      </c>
      <c r="Q96" s="189">
        <v>0.01004</v>
      </c>
      <c r="R96" s="189">
        <f>Q96*H96</f>
        <v>0.8835200000000001</v>
      </c>
      <c r="S96" s="189">
        <v>0</v>
      </c>
      <c r="T96" s="190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191" t="s">
        <v>161</v>
      </c>
      <c r="AT96" s="191" t="s">
        <v>156</v>
      </c>
      <c r="AU96" s="191" t="s">
        <v>90</v>
      </c>
      <c r="AY96" s="19" t="s">
        <v>154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19" t="s">
        <v>88</v>
      </c>
      <c r="BK96" s="192">
        <f>ROUND(I96*H96,2)</f>
        <v>0</v>
      </c>
      <c r="BL96" s="19" t="s">
        <v>161</v>
      </c>
      <c r="BM96" s="191" t="s">
        <v>958</v>
      </c>
    </row>
    <row r="97" spans="1:47" s="2" customFormat="1" ht="11.25">
      <c r="A97" s="37"/>
      <c r="B97" s="38"/>
      <c r="C97" s="39"/>
      <c r="D97" s="193" t="s">
        <v>163</v>
      </c>
      <c r="E97" s="39"/>
      <c r="F97" s="194" t="s">
        <v>164</v>
      </c>
      <c r="G97" s="39"/>
      <c r="H97" s="39"/>
      <c r="I97" s="195"/>
      <c r="J97" s="39"/>
      <c r="K97" s="39"/>
      <c r="L97" s="42"/>
      <c r="M97" s="196"/>
      <c r="N97" s="197"/>
      <c r="O97" s="67"/>
      <c r="P97" s="67"/>
      <c r="Q97" s="67"/>
      <c r="R97" s="67"/>
      <c r="S97" s="67"/>
      <c r="T97" s="68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19" t="s">
        <v>163</v>
      </c>
      <c r="AU97" s="19" t="s">
        <v>90</v>
      </c>
    </row>
    <row r="98" spans="2:51" s="13" customFormat="1" ht="11.25">
      <c r="B98" s="198"/>
      <c r="C98" s="199"/>
      <c r="D98" s="200" t="s">
        <v>165</v>
      </c>
      <c r="E98" s="201" t="s">
        <v>79</v>
      </c>
      <c r="F98" s="202" t="s">
        <v>959</v>
      </c>
      <c r="G98" s="199"/>
      <c r="H98" s="203">
        <v>88</v>
      </c>
      <c r="I98" s="204"/>
      <c r="J98" s="199"/>
      <c r="K98" s="199"/>
      <c r="L98" s="205"/>
      <c r="M98" s="206"/>
      <c r="N98" s="207"/>
      <c r="O98" s="207"/>
      <c r="P98" s="207"/>
      <c r="Q98" s="207"/>
      <c r="R98" s="207"/>
      <c r="S98" s="207"/>
      <c r="T98" s="208"/>
      <c r="AT98" s="209" t="s">
        <v>165</v>
      </c>
      <c r="AU98" s="209" t="s">
        <v>90</v>
      </c>
      <c r="AV98" s="13" t="s">
        <v>90</v>
      </c>
      <c r="AW98" s="13" t="s">
        <v>41</v>
      </c>
      <c r="AX98" s="13" t="s">
        <v>88</v>
      </c>
      <c r="AY98" s="209" t="s">
        <v>154</v>
      </c>
    </row>
    <row r="99" spans="1:65" s="2" customFormat="1" ht="16.5" customHeight="1">
      <c r="A99" s="37"/>
      <c r="B99" s="38"/>
      <c r="C99" s="181" t="s">
        <v>90</v>
      </c>
      <c r="D99" s="181" t="s">
        <v>156</v>
      </c>
      <c r="E99" s="182" t="s">
        <v>167</v>
      </c>
      <c r="F99" s="183" t="s">
        <v>168</v>
      </c>
      <c r="G99" s="184" t="s">
        <v>169</v>
      </c>
      <c r="H99" s="185">
        <v>540</v>
      </c>
      <c r="I99" s="186"/>
      <c r="J99" s="185">
        <f>ROUND(I99*H99,2)</f>
        <v>0</v>
      </c>
      <c r="K99" s="183" t="s">
        <v>160</v>
      </c>
      <c r="L99" s="42"/>
      <c r="M99" s="187" t="s">
        <v>79</v>
      </c>
      <c r="N99" s="188" t="s">
        <v>51</v>
      </c>
      <c r="O99" s="67"/>
      <c r="P99" s="189">
        <f>O99*H99</f>
        <v>0</v>
      </c>
      <c r="Q99" s="189">
        <v>3E-05</v>
      </c>
      <c r="R99" s="189">
        <f>Q99*H99</f>
        <v>0.0162</v>
      </c>
      <c r="S99" s="189">
        <v>0</v>
      </c>
      <c r="T99" s="190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191" t="s">
        <v>161</v>
      </c>
      <c r="AT99" s="191" t="s">
        <v>156</v>
      </c>
      <c r="AU99" s="191" t="s">
        <v>90</v>
      </c>
      <c r="AY99" s="19" t="s">
        <v>154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19" t="s">
        <v>88</v>
      </c>
      <c r="BK99" s="192">
        <f>ROUND(I99*H99,2)</f>
        <v>0</v>
      </c>
      <c r="BL99" s="19" t="s">
        <v>161</v>
      </c>
      <c r="BM99" s="191" t="s">
        <v>960</v>
      </c>
    </row>
    <row r="100" spans="1:47" s="2" customFormat="1" ht="11.25">
      <c r="A100" s="37"/>
      <c r="B100" s="38"/>
      <c r="C100" s="39"/>
      <c r="D100" s="193" t="s">
        <v>163</v>
      </c>
      <c r="E100" s="39"/>
      <c r="F100" s="194" t="s">
        <v>171</v>
      </c>
      <c r="G100" s="39"/>
      <c r="H100" s="39"/>
      <c r="I100" s="195"/>
      <c r="J100" s="39"/>
      <c r="K100" s="39"/>
      <c r="L100" s="42"/>
      <c r="M100" s="196"/>
      <c r="N100" s="197"/>
      <c r="O100" s="67"/>
      <c r="P100" s="67"/>
      <c r="Q100" s="67"/>
      <c r="R100" s="67"/>
      <c r="S100" s="67"/>
      <c r="T100" s="68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19" t="s">
        <v>163</v>
      </c>
      <c r="AU100" s="19" t="s">
        <v>90</v>
      </c>
    </row>
    <row r="101" spans="2:51" s="13" customFormat="1" ht="11.25">
      <c r="B101" s="198"/>
      <c r="C101" s="199"/>
      <c r="D101" s="200" t="s">
        <v>165</v>
      </c>
      <c r="E101" s="201" t="s">
        <v>79</v>
      </c>
      <c r="F101" s="202" t="s">
        <v>961</v>
      </c>
      <c r="G101" s="199"/>
      <c r="H101" s="203">
        <v>540</v>
      </c>
      <c r="I101" s="204"/>
      <c r="J101" s="199"/>
      <c r="K101" s="199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165</v>
      </c>
      <c r="AU101" s="209" t="s">
        <v>90</v>
      </c>
      <c r="AV101" s="13" t="s">
        <v>90</v>
      </c>
      <c r="AW101" s="13" t="s">
        <v>41</v>
      </c>
      <c r="AX101" s="13" t="s">
        <v>88</v>
      </c>
      <c r="AY101" s="209" t="s">
        <v>154</v>
      </c>
    </row>
    <row r="102" spans="1:65" s="2" customFormat="1" ht="24.2" customHeight="1">
      <c r="A102" s="37"/>
      <c r="B102" s="38"/>
      <c r="C102" s="181" t="s">
        <v>173</v>
      </c>
      <c r="D102" s="181" t="s">
        <v>156</v>
      </c>
      <c r="E102" s="182" t="s">
        <v>174</v>
      </c>
      <c r="F102" s="183" t="s">
        <v>175</v>
      </c>
      <c r="G102" s="184" t="s">
        <v>176</v>
      </c>
      <c r="H102" s="185">
        <v>90</v>
      </c>
      <c r="I102" s="186"/>
      <c r="J102" s="185">
        <f>ROUND(I102*H102,2)</f>
        <v>0</v>
      </c>
      <c r="K102" s="183" t="s">
        <v>160</v>
      </c>
      <c r="L102" s="42"/>
      <c r="M102" s="187" t="s">
        <v>79</v>
      </c>
      <c r="N102" s="188" t="s">
        <v>51</v>
      </c>
      <c r="O102" s="67"/>
      <c r="P102" s="189">
        <f>O102*H102</f>
        <v>0</v>
      </c>
      <c r="Q102" s="189">
        <v>0</v>
      </c>
      <c r="R102" s="189">
        <f>Q102*H102</f>
        <v>0</v>
      </c>
      <c r="S102" s="189">
        <v>0</v>
      </c>
      <c r="T102" s="190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191" t="s">
        <v>161</v>
      </c>
      <c r="AT102" s="191" t="s">
        <v>156</v>
      </c>
      <c r="AU102" s="191" t="s">
        <v>90</v>
      </c>
      <c r="AY102" s="19" t="s">
        <v>154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19" t="s">
        <v>88</v>
      </c>
      <c r="BK102" s="192">
        <f>ROUND(I102*H102,2)</f>
        <v>0</v>
      </c>
      <c r="BL102" s="19" t="s">
        <v>161</v>
      </c>
      <c r="BM102" s="191" t="s">
        <v>962</v>
      </c>
    </row>
    <row r="103" spans="1:47" s="2" customFormat="1" ht="11.25">
      <c r="A103" s="37"/>
      <c r="B103" s="38"/>
      <c r="C103" s="39"/>
      <c r="D103" s="193" t="s">
        <v>163</v>
      </c>
      <c r="E103" s="39"/>
      <c r="F103" s="194" t="s">
        <v>178</v>
      </c>
      <c r="G103" s="39"/>
      <c r="H103" s="39"/>
      <c r="I103" s="195"/>
      <c r="J103" s="39"/>
      <c r="K103" s="39"/>
      <c r="L103" s="42"/>
      <c r="M103" s="196"/>
      <c r="N103" s="197"/>
      <c r="O103" s="67"/>
      <c r="P103" s="67"/>
      <c r="Q103" s="67"/>
      <c r="R103" s="67"/>
      <c r="S103" s="67"/>
      <c r="T103" s="68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19" t="s">
        <v>163</v>
      </c>
      <c r="AU103" s="19" t="s">
        <v>90</v>
      </c>
    </row>
    <row r="104" spans="2:51" s="13" customFormat="1" ht="11.25">
      <c r="B104" s="198"/>
      <c r="C104" s="199"/>
      <c r="D104" s="200" t="s">
        <v>165</v>
      </c>
      <c r="E104" s="201" t="s">
        <v>79</v>
      </c>
      <c r="F104" s="202" t="s">
        <v>963</v>
      </c>
      <c r="G104" s="199"/>
      <c r="H104" s="203">
        <v>90</v>
      </c>
      <c r="I104" s="204"/>
      <c r="J104" s="199"/>
      <c r="K104" s="199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165</v>
      </c>
      <c r="AU104" s="209" t="s">
        <v>90</v>
      </c>
      <c r="AV104" s="13" t="s">
        <v>90</v>
      </c>
      <c r="AW104" s="13" t="s">
        <v>41</v>
      </c>
      <c r="AX104" s="13" t="s">
        <v>88</v>
      </c>
      <c r="AY104" s="209" t="s">
        <v>154</v>
      </c>
    </row>
    <row r="105" spans="1:65" s="2" customFormat="1" ht="49.15" customHeight="1">
      <c r="A105" s="37"/>
      <c r="B105" s="38"/>
      <c r="C105" s="181" t="s">
        <v>161</v>
      </c>
      <c r="D105" s="181" t="s">
        <v>156</v>
      </c>
      <c r="E105" s="182" t="s">
        <v>180</v>
      </c>
      <c r="F105" s="183" t="s">
        <v>181</v>
      </c>
      <c r="G105" s="184" t="s">
        <v>159</v>
      </c>
      <c r="H105" s="185">
        <v>9.2</v>
      </c>
      <c r="I105" s="186"/>
      <c r="J105" s="185">
        <f>ROUND(I105*H105,2)</f>
        <v>0</v>
      </c>
      <c r="K105" s="183" t="s">
        <v>160</v>
      </c>
      <c r="L105" s="42"/>
      <c r="M105" s="187" t="s">
        <v>79</v>
      </c>
      <c r="N105" s="188" t="s">
        <v>51</v>
      </c>
      <c r="O105" s="67"/>
      <c r="P105" s="189">
        <f>O105*H105</f>
        <v>0</v>
      </c>
      <c r="Q105" s="189">
        <v>0.00868</v>
      </c>
      <c r="R105" s="189">
        <f>Q105*H105</f>
        <v>0.079856</v>
      </c>
      <c r="S105" s="189">
        <v>0</v>
      </c>
      <c r="T105" s="190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191" t="s">
        <v>161</v>
      </c>
      <c r="AT105" s="191" t="s">
        <v>156</v>
      </c>
      <c r="AU105" s="191" t="s">
        <v>90</v>
      </c>
      <c r="AY105" s="19" t="s">
        <v>154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19" t="s">
        <v>88</v>
      </c>
      <c r="BK105" s="192">
        <f>ROUND(I105*H105,2)</f>
        <v>0</v>
      </c>
      <c r="BL105" s="19" t="s">
        <v>161</v>
      </c>
      <c r="BM105" s="191" t="s">
        <v>964</v>
      </c>
    </row>
    <row r="106" spans="1:47" s="2" customFormat="1" ht="11.25">
      <c r="A106" s="37"/>
      <c r="B106" s="38"/>
      <c r="C106" s="39"/>
      <c r="D106" s="193" t="s">
        <v>163</v>
      </c>
      <c r="E106" s="39"/>
      <c r="F106" s="194" t="s">
        <v>183</v>
      </c>
      <c r="G106" s="39"/>
      <c r="H106" s="39"/>
      <c r="I106" s="195"/>
      <c r="J106" s="39"/>
      <c r="K106" s="39"/>
      <c r="L106" s="42"/>
      <c r="M106" s="196"/>
      <c r="N106" s="197"/>
      <c r="O106" s="67"/>
      <c r="P106" s="67"/>
      <c r="Q106" s="67"/>
      <c r="R106" s="67"/>
      <c r="S106" s="67"/>
      <c r="T106" s="68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19" t="s">
        <v>163</v>
      </c>
      <c r="AU106" s="19" t="s">
        <v>90</v>
      </c>
    </row>
    <row r="107" spans="2:51" s="13" customFormat="1" ht="11.25">
      <c r="B107" s="198"/>
      <c r="C107" s="199"/>
      <c r="D107" s="200" t="s">
        <v>165</v>
      </c>
      <c r="E107" s="201" t="s">
        <v>79</v>
      </c>
      <c r="F107" s="202" t="s">
        <v>965</v>
      </c>
      <c r="G107" s="199"/>
      <c r="H107" s="203">
        <v>9.2</v>
      </c>
      <c r="I107" s="204"/>
      <c r="J107" s="199"/>
      <c r="K107" s="199"/>
      <c r="L107" s="205"/>
      <c r="M107" s="206"/>
      <c r="N107" s="207"/>
      <c r="O107" s="207"/>
      <c r="P107" s="207"/>
      <c r="Q107" s="207"/>
      <c r="R107" s="207"/>
      <c r="S107" s="207"/>
      <c r="T107" s="208"/>
      <c r="AT107" s="209" t="s">
        <v>165</v>
      </c>
      <c r="AU107" s="209" t="s">
        <v>90</v>
      </c>
      <c r="AV107" s="13" t="s">
        <v>90</v>
      </c>
      <c r="AW107" s="13" t="s">
        <v>41</v>
      </c>
      <c r="AX107" s="13" t="s">
        <v>88</v>
      </c>
      <c r="AY107" s="209" t="s">
        <v>154</v>
      </c>
    </row>
    <row r="108" spans="1:65" s="2" customFormat="1" ht="49.15" customHeight="1">
      <c r="A108" s="37"/>
      <c r="B108" s="38"/>
      <c r="C108" s="181" t="s">
        <v>184</v>
      </c>
      <c r="D108" s="181" t="s">
        <v>156</v>
      </c>
      <c r="E108" s="182" t="s">
        <v>185</v>
      </c>
      <c r="F108" s="183" t="s">
        <v>186</v>
      </c>
      <c r="G108" s="184" t="s">
        <v>159</v>
      </c>
      <c r="H108" s="185">
        <v>2.3</v>
      </c>
      <c r="I108" s="186"/>
      <c r="J108" s="185">
        <f>ROUND(I108*H108,2)</f>
        <v>0</v>
      </c>
      <c r="K108" s="183" t="s">
        <v>160</v>
      </c>
      <c r="L108" s="42"/>
      <c r="M108" s="187" t="s">
        <v>79</v>
      </c>
      <c r="N108" s="188" t="s">
        <v>51</v>
      </c>
      <c r="O108" s="67"/>
      <c r="P108" s="189">
        <f>O108*H108</f>
        <v>0</v>
      </c>
      <c r="Q108" s="189">
        <v>0.0369</v>
      </c>
      <c r="R108" s="189">
        <f>Q108*H108</f>
        <v>0.08487</v>
      </c>
      <c r="S108" s="189">
        <v>0</v>
      </c>
      <c r="T108" s="190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91" t="s">
        <v>161</v>
      </c>
      <c r="AT108" s="191" t="s">
        <v>156</v>
      </c>
      <c r="AU108" s="191" t="s">
        <v>90</v>
      </c>
      <c r="AY108" s="19" t="s">
        <v>154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19" t="s">
        <v>88</v>
      </c>
      <c r="BK108" s="192">
        <f>ROUND(I108*H108,2)</f>
        <v>0</v>
      </c>
      <c r="BL108" s="19" t="s">
        <v>161</v>
      </c>
      <c r="BM108" s="191" t="s">
        <v>966</v>
      </c>
    </row>
    <row r="109" spans="1:47" s="2" customFormat="1" ht="11.25">
      <c r="A109" s="37"/>
      <c r="B109" s="38"/>
      <c r="C109" s="39"/>
      <c r="D109" s="193" t="s">
        <v>163</v>
      </c>
      <c r="E109" s="39"/>
      <c r="F109" s="194" t="s">
        <v>188</v>
      </c>
      <c r="G109" s="39"/>
      <c r="H109" s="39"/>
      <c r="I109" s="195"/>
      <c r="J109" s="39"/>
      <c r="K109" s="39"/>
      <c r="L109" s="42"/>
      <c r="M109" s="196"/>
      <c r="N109" s="197"/>
      <c r="O109" s="67"/>
      <c r="P109" s="67"/>
      <c r="Q109" s="67"/>
      <c r="R109" s="67"/>
      <c r="S109" s="67"/>
      <c r="T109" s="68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19" t="s">
        <v>163</v>
      </c>
      <c r="AU109" s="19" t="s">
        <v>90</v>
      </c>
    </row>
    <row r="110" spans="1:65" s="2" customFormat="1" ht="24.2" customHeight="1">
      <c r="A110" s="37"/>
      <c r="B110" s="38"/>
      <c r="C110" s="181" t="s">
        <v>190</v>
      </c>
      <c r="D110" s="181" t="s">
        <v>156</v>
      </c>
      <c r="E110" s="182" t="s">
        <v>191</v>
      </c>
      <c r="F110" s="183" t="s">
        <v>192</v>
      </c>
      <c r="G110" s="184" t="s">
        <v>193</v>
      </c>
      <c r="H110" s="185">
        <v>27.87</v>
      </c>
      <c r="I110" s="186"/>
      <c r="J110" s="185">
        <f>ROUND(I110*H110,2)</f>
        <v>0</v>
      </c>
      <c r="K110" s="183" t="s">
        <v>160</v>
      </c>
      <c r="L110" s="42"/>
      <c r="M110" s="187" t="s">
        <v>79</v>
      </c>
      <c r="N110" s="188" t="s">
        <v>51</v>
      </c>
      <c r="O110" s="67"/>
      <c r="P110" s="189">
        <f>O110*H110</f>
        <v>0</v>
      </c>
      <c r="Q110" s="189">
        <v>0</v>
      </c>
      <c r="R110" s="189">
        <f>Q110*H110</f>
        <v>0</v>
      </c>
      <c r="S110" s="189">
        <v>0</v>
      </c>
      <c r="T110" s="190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191" t="s">
        <v>161</v>
      </c>
      <c r="AT110" s="191" t="s">
        <v>156</v>
      </c>
      <c r="AU110" s="191" t="s">
        <v>90</v>
      </c>
      <c r="AY110" s="19" t="s">
        <v>154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19" t="s">
        <v>88</v>
      </c>
      <c r="BK110" s="192">
        <f>ROUND(I110*H110,2)</f>
        <v>0</v>
      </c>
      <c r="BL110" s="19" t="s">
        <v>161</v>
      </c>
      <c r="BM110" s="191" t="s">
        <v>967</v>
      </c>
    </row>
    <row r="111" spans="1:47" s="2" customFormat="1" ht="11.25">
      <c r="A111" s="37"/>
      <c r="B111" s="38"/>
      <c r="C111" s="39"/>
      <c r="D111" s="193" t="s">
        <v>163</v>
      </c>
      <c r="E111" s="39"/>
      <c r="F111" s="194" t="s">
        <v>195</v>
      </c>
      <c r="G111" s="39"/>
      <c r="H111" s="39"/>
      <c r="I111" s="195"/>
      <c r="J111" s="39"/>
      <c r="K111" s="39"/>
      <c r="L111" s="42"/>
      <c r="M111" s="196"/>
      <c r="N111" s="197"/>
      <c r="O111" s="67"/>
      <c r="P111" s="67"/>
      <c r="Q111" s="67"/>
      <c r="R111" s="67"/>
      <c r="S111" s="67"/>
      <c r="T111" s="68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T111" s="19" t="s">
        <v>163</v>
      </c>
      <c r="AU111" s="19" t="s">
        <v>90</v>
      </c>
    </row>
    <row r="112" spans="2:51" s="13" customFormat="1" ht="11.25">
      <c r="B112" s="198"/>
      <c r="C112" s="199"/>
      <c r="D112" s="200" t="s">
        <v>165</v>
      </c>
      <c r="E112" s="201" t="s">
        <v>79</v>
      </c>
      <c r="F112" s="202" t="s">
        <v>968</v>
      </c>
      <c r="G112" s="199"/>
      <c r="H112" s="203">
        <v>27.87</v>
      </c>
      <c r="I112" s="204"/>
      <c r="J112" s="199"/>
      <c r="K112" s="199"/>
      <c r="L112" s="205"/>
      <c r="M112" s="206"/>
      <c r="N112" s="207"/>
      <c r="O112" s="207"/>
      <c r="P112" s="207"/>
      <c r="Q112" s="207"/>
      <c r="R112" s="207"/>
      <c r="S112" s="207"/>
      <c r="T112" s="208"/>
      <c r="AT112" s="209" t="s">
        <v>165</v>
      </c>
      <c r="AU112" s="209" t="s">
        <v>90</v>
      </c>
      <c r="AV112" s="13" t="s">
        <v>90</v>
      </c>
      <c r="AW112" s="13" t="s">
        <v>41</v>
      </c>
      <c r="AX112" s="13" t="s">
        <v>88</v>
      </c>
      <c r="AY112" s="209" t="s">
        <v>154</v>
      </c>
    </row>
    <row r="113" spans="1:65" s="2" customFormat="1" ht="24.2" customHeight="1">
      <c r="A113" s="37"/>
      <c r="B113" s="38"/>
      <c r="C113" s="181" t="s">
        <v>197</v>
      </c>
      <c r="D113" s="181" t="s">
        <v>156</v>
      </c>
      <c r="E113" s="182" t="s">
        <v>969</v>
      </c>
      <c r="F113" s="183" t="s">
        <v>970</v>
      </c>
      <c r="G113" s="184" t="s">
        <v>193</v>
      </c>
      <c r="H113" s="185">
        <v>261.32</v>
      </c>
      <c r="I113" s="186"/>
      <c r="J113" s="185">
        <f>ROUND(I113*H113,2)</f>
        <v>0</v>
      </c>
      <c r="K113" s="183" t="s">
        <v>160</v>
      </c>
      <c r="L113" s="42"/>
      <c r="M113" s="187" t="s">
        <v>79</v>
      </c>
      <c r="N113" s="188" t="s">
        <v>51</v>
      </c>
      <c r="O113" s="67"/>
      <c r="P113" s="189">
        <f>O113*H113</f>
        <v>0</v>
      </c>
      <c r="Q113" s="189">
        <v>0</v>
      </c>
      <c r="R113" s="189">
        <f>Q113*H113</f>
        <v>0</v>
      </c>
      <c r="S113" s="189">
        <v>0</v>
      </c>
      <c r="T113" s="190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191" t="s">
        <v>161</v>
      </c>
      <c r="AT113" s="191" t="s">
        <v>156</v>
      </c>
      <c r="AU113" s="191" t="s">
        <v>90</v>
      </c>
      <c r="AY113" s="19" t="s">
        <v>154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19" t="s">
        <v>88</v>
      </c>
      <c r="BK113" s="192">
        <f>ROUND(I113*H113,2)</f>
        <v>0</v>
      </c>
      <c r="BL113" s="19" t="s">
        <v>161</v>
      </c>
      <c r="BM113" s="191" t="s">
        <v>971</v>
      </c>
    </row>
    <row r="114" spans="1:47" s="2" customFormat="1" ht="11.25">
      <c r="A114" s="37"/>
      <c r="B114" s="38"/>
      <c r="C114" s="39"/>
      <c r="D114" s="193" t="s">
        <v>163</v>
      </c>
      <c r="E114" s="39"/>
      <c r="F114" s="194" t="s">
        <v>972</v>
      </c>
      <c r="G114" s="39"/>
      <c r="H114" s="39"/>
      <c r="I114" s="195"/>
      <c r="J114" s="39"/>
      <c r="K114" s="39"/>
      <c r="L114" s="42"/>
      <c r="M114" s="196"/>
      <c r="N114" s="197"/>
      <c r="O114" s="67"/>
      <c r="P114" s="67"/>
      <c r="Q114" s="67"/>
      <c r="R114" s="67"/>
      <c r="S114" s="67"/>
      <c r="T114" s="68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T114" s="19" t="s">
        <v>163</v>
      </c>
      <c r="AU114" s="19" t="s">
        <v>90</v>
      </c>
    </row>
    <row r="115" spans="2:51" s="14" customFormat="1" ht="11.25">
      <c r="B115" s="210"/>
      <c r="C115" s="211"/>
      <c r="D115" s="200" t="s">
        <v>165</v>
      </c>
      <c r="E115" s="212" t="s">
        <v>79</v>
      </c>
      <c r="F115" s="213" t="s">
        <v>202</v>
      </c>
      <c r="G115" s="211"/>
      <c r="H115" s="212" t="s">
        <v>79</v>
      </c>
      <c r="I115" s="214"/>
      <c r="J115" s="211"/>
      <c r="K115" s="211"/>
      <c r="L115" s="215"/>
      <c r="M115" s="216"/>
      <c r="N115" s="217"/>
      <c r="O115" s="217"/>
      <c r="P115" s="217"/>
      <c r="Q115" s="217"/>
      <c r="R115" s="217"/>
      <c r="S115" s="217"/>
      <c r="T115" s="218"/>
      <c r="AT115" s="219" t="s">
        <v>165</v>
      </c>
      <c r="AU115" s="219" t="s">
        <v>90</v>
      </c>
      <c r="AV115" s="14" t="s">
        <v>88</v>
      </c>
      <c r="AW115" s="14" t="s">
        <v>41</v>
      </c>
      <c r="AX115" s="14" t="s">
        <v>81</v>
      </c>
      <c r="AY115" s="219" t="s">
        <v>154</v>
      </c>
    </row>
    <row r="116" spans="2:51" s="13" customFormat="1" ht="11.25">
      <c r="B116" s="198"/>
      <c r="C116" s="199"/>
      <c r="D116" s="200" t="s">
        <v>165</v>
      </c>
      <c r="E116" s="201" t="s">
        <v>79</v>
      </c>
      <c r="F116" s="202" t="s">
        <v>973</v>
      </c>
      <c r="G116" s="199"/>
      <c r="H116" s="203">
        <v>25.75</v>
      </c>
      <c r="I116" s="204"/>
      <c r="J116" s="199"/>
      <c r="K116" s="199"/>
      <c r="L116" s="205"/>
      <c r="M116" s="206"/>
      <c r="N116" s="207"/>
      <c r="O116" s="207"/>
      <c r="P116" s="207"/>
      <c r="Q116" s="207"/>
      <c r="R116" s="207"/>
      <c r="S116" s="207"/>
      <c r="T116" s="208"/>
      <c r="AT116" s="209" t="s">
        <v>165</v>
      </c>
      <c r="AU116" s="209" t="s">
        <v>90</v>
      </c>
      <c r="AV116" s="13" t="s">
        <v>90</v>
      </c>
      <c r="AW116" s="13" t="s">
        <v>41</v>
      </c>
      <c r="AX116" s="13" t="s">
        <v>81</v>
      </c>
      <c r="AY116" s="209" t="s">
        <v>154</v>
      </c>
    </row>
    <row r="117" spans="2:51" s="13" customFormat="1" ht="11.25">
      <c r="B117" s="198"/>
      <c r="C117" s="199"/>
      <c r="D117" s="200" t="s">
        <v>165</v>
      </c>
      <c r="E117" s="201" t="s">
        <v>79</v>
      </c>
      <c r="F117" s="202" t="s">
        <v>974</v>
      </c>
      <c r="G117" s="199"/>
      <c r="H117" s="203">
        <v>29.13</v>
      </c>
      <c r="I117" s="204"/>
      <c r="J117" s="199"/>
      <c r="K117" s="199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165</v>
      </c>
      <c r="AU117" s="209" t="s">
        <v>90</v>
      </c>
      <c r="AV117" s="13" t="s">
        <v>90</v>
      </c>
      <c r="AW117" s="13" t="s">
        <v>41</v>
      </c>
      <c r="AX117" s="13" t="s">
        <v>81</v>
      </c>
      <c r="AY117" s="209" t="s">
        <v>154</v>
      </c>
    </row>
    <row r="118" spans="2:51" s="13" customFormat="1" ht="11.25">
      <c r="B118" s="198"/>
      <c r="C118" s="199"/>
      <c r="D118" s="200" t="s">
        <v>165</v>
      </c>
      <c r="E118" s="201" t="s">
        <v>79</v>
      </c>
      <c r="F118" s="202" t="s">
        <v>975</v>
      </c>
      <c r="G118" s="199"/>
      <c r="H118" s="203">
        <v>180.22</v>
      </c>
      <c r="I118" s="204"/>
      <c r="J118" s="199"/>
      <c r="K118" s="199"/>
      <c r="L118" s="205"/>
      <c r="M118" s="206"/>
      <c r="N118" s="207"/>
      <c r="O118" s="207"/>
      <c r="P118" s="207"/>
      <c r="Q118" s="207"/>
      <c r="R118" s="207"/>
      <c r="S118" s="207"/>
      <c r="T118" s="208"/>
      <c r="AT118" s="209" t="s">
        <v>165</v>
      </c>
      <c r="AU118" s="209" t="s">
        <v>90</v>
      </c>
      <c r="AV118" s="13" t="s">
        <v>90</v>
      </c>
      <c r="AW118" s="13" t="s">
        <v>41</v>
      </c>
      <c r="AX118" s="13" t="s">
        <v>81</v>
      </c>
      <c r="AY118" s="209" t="s">
        <v>154</v>
      </c>
    </row>
    <row r="119" spans="2:51" s="13" customFormat="1" ht="11.25">
      <c r="B119" s="198"/>
      <c r="C119" s="199"/>
      <c r="D119" s="200" t="s">
        <v>165</v>
      </c>
      <c r="E119" s="201" t="s">
        <v>79</v>
      </c>
      <c r="F119" s="202" t="s">
        <v>976</v>
      </c>
      <c r="G119" s="199"/>
      <c r="H119" s="203">
        <v>204.06</v>
      </c>
      <c r="I119" s="204"/>
      <c r="J119" s="199"/>
      <c r="K119" s="199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165</v>
      </c>
      <c r="AU119" s="209" t="s">
        <v>90</v>
      </c>
      <c r="AV119" s="13" t="s">
        <v>90</v>
      </c>
      <c r="AW119" s="13" t="s">
        <v>41</v>
      </c>
      <c r="AX119" s="13" t="s">
        <v>81</v>
      </c>
      <c r="AY119" s="209" t="s">
        <v>154</v>
      </c>
    </row>
    <row r="120" spans="2:51" s="13" customFormat="1" ht="11.25">
      <c r="B120" s="198"/>
      <c r="C120" s="199"/>
      <c r="D120" s="200" t="s">
        <v>165</v>
      </c>
      <c r="E120" s="201" t="s">
        <v>79</v>
      </c>
      <c r="F120" s="202" t="s">
        <v>977</v>
      </c>
      <c r="G120" s="199"/>
      <c r="H120" s="203">
        <v>93.4</v>
      </c>
      <c r="I120" s="204"/>
      <c r="J120" s="199"/>
      <c r="K120" s="199"/>
      <c r="L120" s="205"/>
      <c r="M120" s="206"/>
      <c r="N120" s="207"/>
      <c r="O120" s="207"/>
      <c r="P120" s="207"/>
      <c r="Q120" s="207"/>
      <c r="R120" s="207"/>
      <c r="S120" s="207"/>
      <c r="T120" s="208"/>
      <c r="AT120" s="209" t="s">
        <v>165</v>
      </c>
      <c r="AU120" s="209" t="s">
        <v>90</v>
      </c>
      <c r="AV120" s="13" t="s">
        <v>90</v>
      </c>
      <c r="AW120" s="13" t="s">
        <v>41</v>
      </c>
      <c r="AX120" s="13" t="s">
        <v>81</v>
      </c>
      <c r="AY120" s="209" t="s">
        <v>154</v>
      </c>
    </row>
    <row r="121" spans="2:51" s="13" customFormat="1" ht="11.25">
      <c r="B121" s="198"/>
      <c r="C121" s="199"/>
      <c r="D121" s="200" t="s">
        <v>165</v>
      </c>
      <c r="E121" s="201" t="s">
        <v>79</v>
      </c>
      <c r="F121" s="202" t="s">
        <v>978</v>
      </c>
      <c r="G121" s="199"/>
      <c r="H121" s="203">
        <v>-9.92</v>
      </c>
      <c r="I121" s="204"/>
      <c r="J121" s="199"/>
      <c r="K121" s="199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165</v>
      </c>
      <c r="AU121" s="209" t="s">
        <v>90</v>
      </c>
      <c r="AV121" s="13" t="s">
        <v>90</v>
      </c>
      <c r="AW121" s="13" t="s">
        <v>41</v>
      </c>
      <c r="AX121" s="13" t="s">
        <v>81</v>
      </c>
      <c r="AY121" s="209" t="s">
        <v>154</v>
      </c>
    </row>
    <row r="122" spans="2:51" s="15" customFormat="1" ht="11.25">
      <c r="B122" s="220"/>
      <c r="C122" s="221"/>
      <c r="D122" s="200" t="s">
        <v>165</v>
      </c>
      <c r="E122" s="222" t="s">
        <v>79</v>
      </c>
      <c r="F122" s="223" t="s">
        <v>206</v>
      </c>
      <c r="G122" s="221"/>
      <c r="H122" s="224">
        <v>522.64</v>
      </c>
      <c r="I122" s="225"/>
      <c r="J122" s="221"/>
      <c r="K122" s="221"/>
      <c r="L122" s="226"/>
      <c r="M122" s="227"/>
      <c r="N122" s="228"/>
      <c r="O122" s="228"/>
      <c r="P122" s="228"/>
      <c r="Q122" s="228"/>
      <c r="R122" s="228"/>
      <c r="S122" s="228"/>
      <c r="T122" s="229"/>
      <c r="AT122" s="230" t="s">
        <v>165</v>
      </c>
      <c r="AU122" s="230" t="s">
        <v>90</v>
      </c>
      <c r="AV122" s="15" t="s">
        <v>161</v>
      </c>
      <c r="AW122" s="15" t="s">
        <v>41</v>
      </c>
      <c r="AX122" s="15" t="s">
        <v>81</v>
      </c>
      <c r="AY122" s="230" t="s">
        <v>154</v>
      </c>
    </row>
    <row r="123" spans="2:51" s="13" customFormat="1" ht="11.25">
      <c r="B123" s="198"/>
      <c r="C123" s="199"/>
      <c r="D123" s="200" t="s">
        <v>165</v>
      </c>
      <c r="E123" s="201" t="s">
        <v>79</v>
      </c>
      <c r="F123" s="202" t="s">
        <v>979</v>
      </c>
      <c r="G123" s="199"/>
      <c r="H123" s="203">
        <v>261.32</v>
      </c>
      <c r="I123" s="204"/>
      <c r="J123" s="199"/>
      <c r="K123" s="199"/>
      <c r="L123" s="205"/>
      <c r="M123" s="206"/>
      <c r="N123" s="207"/>
      <c r="O123" s="207"/>
      <c r="P123" s="207"/>
      <c r="Q123" s="207"/>
      <c r="R123" s="207"/>
      <c r="S123" s="207"/>
      <c r="T123" s="208"/>
      <c r="AT123" s="209" t="s">
        <v>165</v>
      </c>
      <c r="AU123" s="209" t="s">
        <v>90</v>
      </c>
      <c r="AV123" s="13" t="s">
        <v>90</v>
      </c>
      <c r="AW123" s="13" t="s">
        <v>41</v>
      </c>
      <c r="AX123" s="13" t="s">
        <v>88</v>
      </c>
      <c r="AY123" s="209" t="s">
        <v>154</v>
      </c>
    </row>
    <row r="124" spans="1:65" s="2" customFormat="1" ht="24.2" customHeight="1">
      <c r="A124" s="37"/>
      <c r="B124" s="38"/>
      <c r="C124" s="181" t="s">
        <v>207</v>
      </c>
      <c r="D124" s="181" t="s">
        <v>156</v>
      </c>
      <c r="E124" s="182" t="s">
        <v>980</v>
      </c>
      <c r="F124" s="183" t="s">
        <v>981</v>
      </c>
      <c r="G124" s="184" t="s">
        <v>193</v>
      </c>
      <c r="H124" s="185">
        <v>203.22</v>
      </c>
      <c r="I124" s="186"/>
      <c r="J124" s="185">
        <f>ROUND(I124*H124,2)</f>
        <v>0</v>
      </c>
      <c r="K124" s="183" t="s">
        <v>160</v>
      </c>
      <c r="L124" s="42"/>
      <c r="M124" s="187" t="s">
        <v>79</v>
      </c>
      <c r="N124" s="188" t="s">
        <v>51</v>
      </c>
      <c r="O124" s="67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91" t="s">
        <v>161</v>
      </c>
      <c r="AT124" s="191" t="s">
        <v>156</v>
      </c>
      <c r="AU124" s="191" t="s">
        <v>90</v>
      </c>
      <c r="AY124" s="19" t="s">
        <v>154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88</v>
      </c>
      <c r="BK124" s="192">
        <f>ROUND(I124*H124,2)</f>
        <v>0</v>
      </c>
      <c r="BL124" s="19" t="s">
        <v>161</v>
      </c>
      <c r="BM124" s="191" t="s">
        <v>982</v>
      </c>
    </row>
    <row r="125" spans="1:47" s="2" customFormat="1" ht="11.25">
      <c r="A125" s="37"/>
      <c r="B125" s="38"/>
      <c r="C125" s="39"/>
      <c r="D125" s="193" t="s">
        <v>163</v>
      </c>
      <c r="E125" s="39"/>
      <c r="F125" s="194" t="s">
        <v>983</v>
      </c>
      <c r="G125" s="39"/>
      <c r="H125" s="39"/>
      <c r="I125" s="195"/>
      <c r="J125" s="39"/>
      <c r="K125" s="39"/>
      <c r="L125" s="42"/>
      <c r="M125" s="196"/>
      <c r="N125" s="197"/>
      <c r="O125" s="67"/>
      <c r="P125" s="67"/>
      <c r="Q125" s="67"/>
      <c r="R125" s="67"/>
      <c r="S125" s="67"/>
      <c r="T125" s="68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9" t="s">
        <v>163</v>
      </c>
      <c r="AU125" s="19" t="s">
        <v>90</v>
      </c>
    </row>
    <row r="126" spans="2:51" s="13" customFormat="1" ht="11.25">
      <c r="B126" s="198"/>
      <c r="C126" s="199"/>
      <c r="D126" s="200" t="s">
        <v>165</v>
      </c>
      <c r="E126" s="201" t="s">
        <v>79</v>
      </c>
      <c r="F126" s="202" t="s">
        <v>984</v>
      </c>
      <c r="G126" s="199"/>
      <c r="H126" s="203">
        <v>261.32</v>
      </c>
      <c r="I126" s="204"/>
      <c r="J126" s="199"/>
      <c r="K126" s="199"/>
      <c r="L126" s="205"/>
      <c r="M126" s="206"/>
      <c r="N126" s="207"/>
      <c r="O126" s="207"/>
      <c r="P126" s="207"/>
      <c r="Q126" s="207"/>
      <c r="R126" s="207"/>
      <c r="S126" s="207"/>
      <c r="T126" s="208"/>
      <c r="AT126" s="209" t="s">
        <v>165</v>
      </c>
      <c r="AU126" s="209" t="s">
        <v>90</v>
      </c>
      <c r="AV126" s="13" t="s">
        <v>90</v>
      </c>
      <c r="AW126" s="13" t="s">
        <v>41</v>
      </c>
      <c r="AX126" s="13" t="s">
        <v>81</v>
      </c>
      <c r="AY126" s="209" t="s">
        <v>154</v>
      </c>
    </row>
    <row r="127" spans="2:51" s="13" customFormat="1" ht="11.25">
      <c r="B127" s="198"/>
      <c r="C127" s="199"/>
      <c r="D127" s="200" t="s">
        <v>165</v>
      </c>
      <c r="E127" s="201" t="s">
        <v>79</v>
      </c>
      <c r="F127" s="202" t="s">
        <v>985</v>
      </c>
      <c r="G127" s="199"/>
      <c r="H127" s="203">
        <v>-58.1</v>
      </c>
      <c r="I127" s="204"/>
      <c r="J127" s="199"/>
      <c r="K127" s="199"/>
      <c r="L127" s="205"/>
      <c r="M127" s="206"/>
      <c r="N127" s="207"/>
      <c r="O127" s="207"/>
      <c r="P127" s="207"/>
      <c r="Q127" s="207"/>
      <c r="R127" s="207"/>
      <c r="S127" s="207"/>
      <c r="T127" s="208"/>
      <c r="AT127" s="209" t="s">
        <v>165</v>
      </c>
      <c r="AU127" s="209" t="s">
        <v>90</v>
      </c>
      <c r="AV127" s="13" t="s">
        <v>90</v>
      </c>
      <c r="AW127" s="13" t="s">
        <v>41</v>
      </c>
      <c r="AX127" s="13" t="s">
        <v>81</v>
      </c>
      <c r="AY127" s="209" t="s">
        <v>154</v>
      </c>
    </row>
    <row r="128" spans="2:51" s="15" customFormat="1" ht="11.25">
      <c r="B128" s="220"/>
      <c r="C128" s="221"/>
      <c r="D128" s="200" t="s">
        <v>165</v>
      </c>
      <c r="E128" s="222" t="s">
        <v>79</v>
      </c>
      <c r="F128" s="223" t="s">
        <v>206</v>
      </c>
      <c r="G128" s="221"/>
      <c r="H128" s="224">
        <v>203.22</v>
      </c>
      <c r="I128" s="225"/>
      <c r="J128" s="221"/>
      <c r="K128" s="221"/>
      <c r="L128" s="226"/>
      <c r="M128" s="227"/>
      <c r="N128" s="228"/>
      <c r="O128" s="228"/>
      <c r="P128" s="228"/>
      <c r="Q128" s="228"/>
      <c r="R128" s="228"/>
      <c r="S128" s="228"/>
      <c r="T128" s="229"/>
      <c r="AT128" s="230" t="s">
        <v>165</v>
      </c>
      <c r="AU128" s="230" t="s">
        <v>90</v>
      </c>
      <c r="AV128" s="15" t="s">
        <v>161</v>
      </c>
      <c r="AW128" s="15" t="s">
        <v>41</v>
      </c>
      <c r="AX128" s="15" t="s">
        <v>88</v>
      </c>
      <c r="AY128" s="230" t="s">
        <v>154</v>
      </c>
    </row>
    <row r="129" spans="1:65" s="2" customFormat="1" ht="24.2" customHeight="1">
      <c r="A129" s="37"/>
      <c r="B129" s="38"/>
      <c r="C129" s="181" t="s">
        <v>213</v>
      </c>
      <c r="D129" s="181" t="s">
        <v>156</v>
      </c>
      <c r="E129" s="182" t="s">
        <v>986</v>
      </c>
      <c r="F129" s="183" t="s">
        <v>987</v>
      </c>
      <c r="G129" s="184" t="s">
        <v>216</v>
      </c>
      <c r="H129" s="185">
        <v>630.13</v>
      </c>
      <c r="I129" s="186"/>
      <c r="J129" s="185">
        <f>ROUND(I129*H129,2)</f>
        <v>0</v>
      </c>
      <c r="K129" s="183" t="s">
        <v>160</v>
      </c>
      <c r="L129" s="42"/>
      <c r="M129" s="187" t="s">
        <v>79</v>
      </c>
      <c r="N129" s="188" t="s">
        <v>51</v>
      </c>
      <c r="O129" s="67"/>
      <c r="P129" s="189">
        <f>O129*H129</f>
        <v>0</v>
      </c>
      <c r="Q129" s="189">
        <v>0.00064</v>
      </c>
      <c r="R129" s="189">
        <f>Q129*H129</f>
        <v>0.4032832</v>
      </c>
      <c r="S129" s="189">
        <v>0</v>
      </c>
      <c r="T129" s="190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91" t="s">
        <v>161</v>
      </c>
      <c r="AT129" s="191" t="s">
        <v>156</v>
      </c>
      <c r="AU129" s="191" t="s">
        <v>90</v>
      </c>
      <c r="AY129" s="19" t="s">
        <v>154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88</v>
      </c>
      <c r="BK129" s="192">
        <f>ROUND(I129*H129,2)</f>
        <v>0</v>
      </c>
      <c r="BL129" s="19" t="s">
        <v>161</v>
      </c>
      <c r="BM129" s="191" t="s">
        <v>988</v>
      </c>
    </row>
    <row r="130" spans="1:47" s="2" customFormat="1" ht="11.25">
      <c r="A130" s="37"/>
      <c r="B130" s="38"/>
      <c r="C130" s="39"/>
      <c r="D130" s="193" t="s">
        <v>163</v>
      </c>
      <c r="E130" s="39"/>
      <c r="F130" s="194" t="s">
        <v>989</v>
      </c>
      <c r="G130" s="39"/>
      <c r="H130" s="39"/>
      <c r="I130" s="195"/>
      <c r="J130" s="39"/>
      <c r="K130" s="39"/>
      <c r="L130" s="42"/>
      <c r="M130" s="196"/>
      <c r="N130" s="197"/>
      <c r="O130" s="67"/>
      <c r="P130" s="67"/>
      <c r="Q130" s="67"/>
      <c r="R130" s="67"/>
      <c r="S130" s="67"/>
      <c r="T130" s="68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9" t="s">
        <v>163</v>
      </c>
      <c r="AU130" s="19" t="s">
        <v>90</v>
      </c>
    </row>
    <row r="131" spans="2:51" s="13" customFormat="1" ht="11.25">
      <c r="B131" s="198"/>
      <c r="C131" s="199"/>
      <c r="D131" s="200" t="s">
        <v>165</v>
      </c>
      <c r="E131" s="201" t="s">
        <v>79</v>
      </c>
      <c r="F131" s="202" t="s">
        <v>990</v>
      </c>
      <c r="G131" s="199"/>
      <c r="H131" s="203">
        <v>23.1</v>
      </c>
      <c r="I131" s="204"/>
      <c r="J131" s="199"/>
      <c r="K131" s="199"/>
      <c r="L131" s="205"/>
      <c r="M131" s="206"/>
      <c r="N131" s="207"/>
      <c r="O131" s="207"/>
      <c r="P131" s="207"/>
      <c r="Q131" s="207"/>
      <c r="R131" s="207"/>
      <c r="S131" s="207"/>
      <c r="T131" s="208"/>
      <c r="AT131" s="209" t="s">
        <v>165</v>
      </c>
      <c r="AU131" s="209" t="s">
        <v>90</v>
      </c>
      <c r="AV131" s="13" t="s">
        <v>90</v>
      </c>
      <c r="AW131" s="13" t="s">
        <v>41</v>
      </c>
      <c r="AX131" s="13" t="s">
        <v>81</v>
      </c>
      <c r="AY131" s="209" t="s">
        <v>154</v>
      </c>
    </row>
    <row r="132" spans="2:51" s="13" customFormat="1" ht="11.25">
      <c r="B132" s="198"/>
      <c r="C132" s="199"/>
      <c r="D132" s="200" t="s">
        <v>165</v>
      </c>
      <c r="E132" s="201" t="s">
        <v>79</v>
      </c>
      <c r="F132" s="202" t="s">
        <v>991</v>
      </c>
      <c r="G132" s="199"/>
      <c r="H132" s="203">
        <v>25.8</v>
      </c>
      <c r="I132" s="204"/>
      <c r="J132" s="199"/>
      <c r="K132" s="199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165</v>
      </c>
      <c r="AU132" s="209" t="s">
        <v>90</v>
      </c>
      <c r="AV132" s="13" t="s">
        <v>90</v>
      </c>
      <c r="AW132" s="13" t="s">
        <v>41</v>
      </c>
      <c r="AX132" s="13" t="s">
        <v>81</v>
      </c>
      <c r="AY132" s="209" t="s">
        <v>154</v>
      </c>
    </row>
    <row r="133" spans="2:51" s="13" customFormat="1" ht="11.25">
      <c r="B133" s="198"/>
      <c r="C133" s="199"/>
      <c r="D133" s="200" t="s">
        <v>165</v>
      </c>
      <c r="E133" s="201" t="s">
        <v>79</v>
      </c>
      <c r="F133" s="202" t="s">
        <v>992</v>
      </c>
      <c r="G133" s="199"/>
      <c r="H133" s="203">
        <v>177.33</v>
      </c>
      <c r="I133" s="204"/>
      <c r="J133" s="199"/>
      <c r="K133" s="199"/>
      <c r="L133" s="205"/>
      <c r="M133" s="206"/>
      <c r="N133" s="207"/>
      <c r="O133" s="207"/>
      <c r="P133" s="207"/>
      <c r="Q133" s="207"/>
      <c r="R133" s="207"/>
      <c r="S133" s="207"/>
      <c r="T133" s="208"/>
      <c r="AT133" s="209" t="s">
        <v>165</v>
      </c>
      <c r="AU133" s="209" t="s">
        <v>90</v>
      </c>
      <c r="AV133" s="13" t="s">
        <v>90</v>
      </c>
      <c r="AW133" s="13" t="s">
        <v>41</v>
      </c>
      <c r="AX133" s="13" t="s">
        <v>81</v>
      </c>
      <c r="AY133" s="209" t="s">
        <v>154</v>
      </c>
    </row>
    <row r="134" spans="2:51" s="13" customFormat="1" ht="11.25">
      <c r="B134" s="198"/>
      <c r="C134" s="199"/>
      <c r="D134" s="200" t="s">
        <v>165</v>
      </c>
      <c r="E134" s="201" t="s">
        <v>79</v>
      </c>
      <c r="F134" s="202" t="s">
        <v>993</v>
      </c>
      <c r="G134" s="199"/>
      <c r="H134" s="203">
        <v>197.65</v>
      </c>
      <c r="I134" s="204"/>
      <c r="J134" s="199"/>
      <c r="K134" s="199"/>
      <c r="L134" s="205"/>
      <c r="M134" s="206"/>
      <c r="N134" s="207"/>
      <c r="O134" s="207"/>
      <c r="P134" s="207"/>
      <c r="Q134" s="207"/>
      <c r="R134" s="207"/>
      <c r="S134" s="207"/>
      <c r="T134" s="208"/>
      <c r="AT134" s="209" t="s">
        <v>165</v>
      </c>
      <c r="AU134" s="209" t="s">
        <v>90</v>
      </c>
      <c r="AV134" s="13" t="s">
        <v>90</v>
      </c>
      <c r="AW134" s="13" t="s">
        <v>41</v>
      </c>
      <c r="AX134" s="13" t="s">
        <v>81</v>
      </c>
      <c r="AY134" s="209" t="s">
        <v>154</v>
      </c>
    </row>
    <row r="135" spans="2:51" s="13" customFormat="1" ht="11.25">
      <c r="B135" s="198"/>
      <c r="C135" s="199"/>
      <c r="D135" s="200" t="s">
        <v>165</v>
      </c>
      <c r="E135" s="201" t="s">
        <v>79</v>
      </c>
      <c r="F135" s="202" t="s">
        <v>994</v>
      </c>
      <c r="G135" s="199"/>
      <c r="H135" s="203">
        <v>206.25</v>
      </c>
      <c r="I135" s="204"/>
      <c r="J135" s="199"/>
      <c r="K135" s="199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165</v>
      </c>
      <c r="AU135" s="209" t="s">
        <v>90</v>
      </c>
      <c r="AV135" s="13" t="s">
        <v>90</v>
      </c>
      <c r="AW135" s="13" t="s">
        <v>41</v>
      </c>
      <c r="AX135" s="13" t="s">
        <v>81</v>
      </c>
      <c r="AY135" s="209" t="s">
        <v>154</v>
      </c>
    </row>
    <row r="136" spans="2:51" s="15" customFormat="1" ht="11.25">
      <c r="B136" s="220"/>
      <c r="C136" s="221"/>
      <c r="D136" s="200" t="s">
        <v>165</v>
      </c>
      <c r="E136" s="222" t="s">
        <v>79</v>
      </c>
      <c r="F136" s="223" t="s">
        <v>206</v>
      </c>
      <c r="G136" s="221"/>
      <c r="H136" s="224">
        <v>630.13</v>
      </c>
      <c r="I136" s="225"/>
      <c r="J136" s="221"/>
      <c r="K136" s="221"/>
      <c r="L136" s="226"/>
      <c r="M136" s="227"/>
      <c r="N136" s="228"/>
      <c r="O136" s="228"/>
      <c r="P136" s="228"/>
      <c r="Q136" s="228"/>
      <c r="R136" s="228"/>
      <c r="S136" s="228"/>
      <c r="T136" s="229"/>
      <c r="AT136" s="230" t="s">
        <v>165</v>
      </c>
      <c r="AU136" s="230" t="s">
        <v>90</v>
      </c>
      <c r="AV136" s="15" t="s">
        <v>161</v>
      </c>
      <c r="AW136" s="15" t="s">
        <v>41</v>
      </c>
      <c r="AX136" s="15" t="s">
        <v>88</v>
      </c>
      <c r="AY136" s="230" t="s">
        <v>154</v>
      </c>
    </row>
    <row r="137" spans="1:65" s="2" customFormat="1" ht="24.2" customHeight="1">
      <c r="A137" s="37"/>
      <c r="B137" s="38"/>
      <c r="C137" s="181" t="s">
        <v>220</v>
      </c>
      <c r="D137" s="181" t="s">
        <v>156</v>
      </c>
      <c r="E137" s="182" t="s">
        <v>995</v>
      </c>
      <c r="F137" s="183" t="s">
        <v>996</v>
      </c>
      <c r="G137" s="184" t="s">
        <v>216</v>
      </c>
      <c r="H137" s="185">
        <v>630.13</v>
      </c>
      <c r="I137" s="186"/>
      <c r="J137" s="185">
        <f>ROUND(I137*H137,2)</f>
        <v>0</v>
      </c>
      <c r="K137" s="183" t="s">
        <v>160</v>
      </c>
      <c r="L137" s="42"/>
      <c r="M137" s="187" t="s">
        <v>79</v>
      </c>
      <c r="N137" s="188" t="s">
        <v>51</v>
      </c>
      <c r="O137" s="6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91" t="s">
        <v>161</v>
      </c>
      <c r="AT137" s="191" t="s">
        <v>156</v>
      </c>
      <c r="AU137" s="191" t="s">
        <v>90</v>
      </c>
      <c r="AY137" s="19" t="s">
        <v>154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88</v>
      </c>
      <c r="BK137" s="192">
        <f>ROUND(I137*H137,2)</f>
        <v>0</v>
      </c>
      <c r="BL137" s="19" t="s">
        <v>161</v>
      </c>
      <c r="BM137" s="191" t="s">
        <v>997</v>
      </c>
    </row>
    <row r="138" spans="1:47" s="2" customFormat="1" ht="11.25">
      <c r="A138" s="37"/>
      <c r="B138" s="38"/>
      <c r="C138" s="39"/>
      <c r="D138" s="193" t="s">
        <v>163</v>
      </c>
      <c r="E138" s="39"/>
      <c r="F138" s="194" t="s">
        <v>998</v>
      </c>
      <c r="G138" s="39"/>
      <c r="H138" s="39"/>
      <c r="I138" s="195"/>
      <c r="J138" s="39"/>
      <c r="K138" s="39"/>
      <c r="L138" s="42"/>
      <c r="M138" s="196"/>
      <c r="N138" s="197"/>
      <c r="O138" s="67"/>
      <c r="P138" s="67"/>
      <c r="Q138" s="67"/>
      <c r="R138" s="67"/>
      <c r="S138" s="67"/>
      <c r="T138" s="68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9" t="s">
        <v>163</v>
      </c>
      <c r="AU138" s="19" t="s">
        <v>90</v>
      </c>
    </row>
    <row r="139" spans="1:65" s="2" customFormat="1" ht="37.9" customHeight="1">
      <c r="A139" s="37"/>
      <c r="B139" s="38"/>
      <c r="C139" s="181" t="s">
        <v>225</v>
      </c>
      <c r="D139" s="181" t="s">
        <v>156</v>
      </c>
      <c r="E139" s="182" t="s">
        <v>807</v>
      </c>
      <c r="F139" s="183" t="s">
        <v>808</v>
      </c>
      <c r="G139" s="184" t="s">
        <v>193</v>
      </c>
      <c r="H139" s="185">
        <v>645.51</v>
      </c>
      <c r="I139" s="186"/>
      <c r="J139" s="185">
        <f>ROUND(I139*H139,2)</f>
        <v>0</v>
      </c>
      <c r="K139" s="183" t="s">
        <v>160</v>
      </c>
      <c r="L139" s="42"/>
      <c r="M139" s="187" t="s">
        <v>79</v>
      </c>
      <c r="N139" s="188" t="s">
        <v>51</v>
      </c>
      <c r="O139" s="67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91" t="s">
        <v>161</v>
      </c>
      <c r="AT139" s="191" t="s">
        <v>156</v>
      </c>
      <c r="AU139" s="191" t="s">
        <v>90</v>
      </c>
      <c r="AY139" s="19" t="s">
        <v>154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88</v>
      </c>
      <c r="BK139" s="192">
        <f>ROUND(I139*H139,2)</f>
        <v>0</v>
      </c>
      <c r="BL139" s="19" t="s">
        <v>161</v>
      </c>
      <c r="BM139" s="191" t="s">
        <v>999</v>
      </c>
    </row>
    <row r="140" spans="1:47" s="2" customFormat="1" ht="11.25">
      <c r="A140" s="37"/>
      <c r="B140" s="38"/>
      <c r="C140" s="39"/>
      <c r="D140" s="193" t="s">
        <v>163</v>
      </c>
      <c r="E140" s="39"/>
      <c r="F140" s="194" t="s">
        <v>810</v>
      </c>
      <c r="G140" s="39"/>
      <c r="H140" s="39"/>
      <c r="I140" s="195"/>
      <c r="J140" s="39"/>
      <c r="K140" s="39"/>
      <c r="L140" s="42"/>
      <c r="M140" s="196"/>
      <c r="N140" s="197"/>
      <c r="O140" s="67"/>
      <c r="P140" s="67"/>
      <c r="Q140" s="67"/>
      <c r="R140" s="67"/>
      <c r="S140" s="67"/>
      <c r="T140" s="68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9" t="s">
        <v>163</v>
      </c>
      <c r="AU140" s="19" t="s">
        <v>90</v>
      </c>
    </row>
    <row r="141" spans="2:51" s="13" customFormat="1" ht="11.25">
      <c r="B141" s="198"/>
      <c r="C141" s="199"/>
      <c r="D141" s="200" t="s">
        <v>165</v>
      </c>
      <c r="E141" s="201" t="s">
        <v>79</v>
      </c>
      <c r="F141" s="202" t="s">
        <v>1000</v>
      </c>
      <c r="G141" s="199"/>
      <c r="H141" s="203">
        <v>261.32</v>
      </c>
      <c r="I141" s="204"/>
      <c r="J141" s="199"/>
      <c r="K141" s="199"/>
      <c r="L141" s="205"/>
      <c r="M141" s="206"/>
      <c r="N141" s="207"/>
      <c r="O141" s="207"/>
      <c r="P141" s="207"/>
      <c r="Q141" s="207"/>
      <c r="R141" s="207"/>
      <c r="S141" s="207"/>
      <c r="T141" s="208"/>
      <c r="AT141" s="209" t="s">
        <v>165</v>
      </c>
      <c r="AU141" s="209" t="s">
        <v>90</v>
      </c>
      <c r="AV141" s="13" t="s">
        <v>90</v>
      </c>
      <c r="AW141" s="13" t="s">
        <v>41</v>
      </c>
      <c r="AX141" s="13" t="s">
        <v>81</v>
      </c>
      <c r="AY141" s="209" t="s">
        <v>154</v>
      </c>
    </row>
    <row r="142" spans="2:51" s="13" customFormat="1" ht="11.25">
      <c r="B142" s="198"/>
      <c r="C142" s="199"/>
      <c r="D142" s="200" t="s">
        <v>165</v>
      </c>
      <c r="E142" s="201" t="s">
        <v>79</v>
      </c>
      <c r="F142" s="202" t="s">
        <v>1001</v>
      </c>
      <c r="G142" s="199"/>
      <c r="H142" s="203">
        <v>384.19</v>
      </c>
      <c r="I142" s="204"/>
      <c r="J142" s="199"/>
      <c r="K142" s="199"/>
      <c r="L142" s="205"/>
      <c r="M142" s="206"/>
      <c r="N142" s="207"/>
      <c r="O142" s="207"/>
      <c r="P142" s="207"/>
      <c r="Q142" s="207"/>
      <c r="R142" s="207"/>
      <c r="S142" s="207"/>
      <c r="T142" s="208"/>
      <c r="AT142" s="209" t="s">
        <v>165</v>
      </c>
      <c r="AU142" s="209" t="s">
        <v>90</v>
      </c>
      <c r="AV142" s="13" t="s">
        <v>90</v>
      </c>
      <c r="AW142" s="13" t="s">
        <v>41</v>
      </c>
      <c r="AX142" s="13" t="s">
        <v>81</v>
      </c>
      <c r="AY142" s="209" t="s">
        <v>154</v>
      </c>
    </row>
    <row r="143" spans="2:51" s="15" customFormat="1" ht="11.25">
      <c r="B143" s="220"/>
      <c r="C143" s="221"/>
      <c r="D143" s="200" t="s">
        <v>165</v>
      </c>
      <c r="E143" s="222" t="s">
        <v>79</v>
      </c>
      <c r="F143" s="223" t="s">
        <v>206</v>
      </c>
      <c r="G143" s="221"/>
      <c r="H143" s="224">
        <v>645.51</v>
      </c>
      <c r="I143" s="225"/>
      <c r="J143" s="221"/>
      <c r="K143" s="221"/>
      <c r="L143" s="226"/>
      <c r="M143" s="227"/>
      <c r="N143" s="228"/>
      <c r="O143" s="228"/>
      <c r="P143" s="228"/>
      <c r="Q143" s="228"/>
      <c r="R143" s="228"/>
      <c r="S143" s="228"/>
      <c r="T143" s="229"/>
      <c r="AT143" s="230" t="s">
        <v>165</v>
      </c>
      <c r="AU143" s="230" t="s">
        <v>90</v>
      </c>
      <c r="AV143" s="15" t="s">
        <v>161</v>
      </c>
      <c r="AW143" s="15" t="s">
        <v>41</v>
      </c>
      <c r="AX143" s="15" t="s">
        <v>88</v>
      </c>
      <c r="AY143" s="230" t="s">
        <v>154</v>
      </c>
    </row>
    <row r="144" spans="1:65" s="2" customFormat="1" ht="37.9" customHeight="1">
      <c r="A144" s="37"/>
      <c r="B144" s="38"/>
      <c r="C144" s="181" t="s">
        <v>231</v>
      </c>
      <c r="D144" s="181" t="s">
        <v>156</v>
      </c>
      <c r="E144" s="182" t="s">
        <v>299</v>
      </c>
      <c r="F144" s="183" t="s">
        <v>300</v>
      </c>
      <c r="G144" s="184" t="s">
        <v>193</v>
      </c>
      <c r="H144" s="185">
        <v>137.27</v>
      </c>
      <c r="I144" s="186"/>
      <c r="J144" s="185">
        <f>ROUND(I144*H144,2)</f>
        <v>0</v>
      </c>
      <c r="K144" s="183" t="s">
        <v>160</v>
      </c>
      <c r="L144" s="42"/>
      <c r="M144" s="187" t="s">
        <v>79</v>
      </c>
      <c r="N144" s="188" t="s">
        <v>51</v>
      </c>
      <c r="O144" s="67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91" t="s">
        <v>161</v>
      </c>
      <c r="AT144" s="191" t="s">
        <v>156</v>
      </c>
      <c r="AU144" s="191" t="s">
        <v>90</v>
      </c>
      <c r="AY144" s="19" t="s">
        <v>154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9" t="s">
        <v>88</v>
      </c>
      <c r="BK144" s="192">
        <f>ROUND(I144*H144,2)</f>
        <v>0</v>
      </c>
      <c r="BL144" s="19" t="s">
        <v>161</v>
      </c>
      <c r="BM144" s="191" t="s">
        <v>1002</v>
      </c>
    </row>
    <row r="145" spans="1:47" s="2" customFormat="1" ht="11.25">
      <c r="A145" s="37"/>
      <c r="B145" s="38"/>
      <c r="C145" s="39"/>
      <c r="D145" s="193" t="s">
        <v>163</v>
      </c>
      <c r="E145" s="39"/>
      <c r="F145" s="194" t="s">
        <v>302</v>
      </c>
      <c r="G145" s="39"/>
      <c r="H145" s="39"/>
      <c r="I145" s="195"/>
      <c r="J145" s="39"/>
      <c r="K145" s="39"/>
      <c r="L145" s="42"/>
      <c r="M145" s="196"/>
      <c r="N145" s="197"/>
      <c r="O145" s="67"/>
      <c r="P145" s="67"/>
      <c r="Q145" s="67"/>
      <c r="R145" s="67"/>
      <c r="S145" s="67"/>
      <c r="T145" s="68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9" t="s">
        <v>163</v>
      </c>
      <c r="AU145" s="19" t="s">
        <v>90</v>
      </c>
    </row>
    <row r="146" spans="2:51" s="13" customFormat="1" ht="11.25">
      <c r="B146" s="198"/>
      <c r="C146" s="199"/>
      <c r="D146" s="200" t="s">
        <v>165</v>
      </c>
      <c r="E146" s="201" t="s">
        <v>79</v>
      </c>
      <c r="F146" s="202" t="s">
        <v>1003</v>
      </c>
      <c r="G146" s="199"/>
      <c r="H146" s="203">
        <v>137.27</v>
      </c>
      <c r="I146" s="204"/>
      <c r="J146" s="199"/>
      <c r="K146" s="199"/>
      <c r="L146" s="205"/>
      <c r="M146" s="206"/>
      <c r="N146" s="207"/>
      <c r="O146" s="207"/>
      <c r="P146" s="207"/>
      <c r="Q146" s="207"/>
      <c r="R146" s="207"/>
      <c r="S146" s="207"/>
      <c r="T146" s="208"/>
      <c r="AT146" s="209" t="s">
        <v>165</v>
      </c>
      <c r="AU146" s="209" t="s">
        <v>90</v>
      </c>
      <c r="AV146" s="13" t="s">
        <v>90</v>
      </c>
      <c r="AW146" s="13" t="s">
        <v>41</v>
      </c>
      <c r="AX146" s="13" t="s">
        <v>88</v>
      </c>
      <c r="AY146" s="209" t="s">
        <v>154</v>
      </c>
    </row>
    <row r="147" spans="1:65" s="2" customFormat="1" ht="37.9" customHeight="1">
      <c r="A147" s="37"/>
      <c r="B147" s="38"/>
      <c r="C147" s="181" t="s">
        <v>237</v>
      </c>
      <c r="D147" s="181" t="s">
        <v>156</v>
      </c>
      <c r="E147" s="182" t="s">
        <v>305</v>
      </c>
      <c r="F147" s="183" t="s">
        <v>306</v>
      </c>
      <c r="G147" s="184" t="s">
        <v>193</v>
      </c>
      <c r="H147" s="185">
        <v>411.81</v>
      </c>
      <c r="I147" s="186"/>
      <c r="J147" s="185">
        <f>ROUND(I147*H147,2)</f>
        <v>0</v>
      </c>
      <c r="K147" s="183" t="s">
        <v>160</v>
      </c>
      <c r="L147" s="42"/>
      <c r="M147" s="187" t="s">
        <v>79</v>
      </c>
      <c r="N147" s="188" t="s">
        <v>51</v>
      </c>
      <c r="O147" s="67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91" t="s">
        <v>161</v>
      </c>
      <c r="AT147" s="191" t="s">
        <v>156</v>
      </c>
      <c r="AU147" s="191" t="s">
        <v>90</v>
      </c>
      <c r="AY147" s="19" t="s">
        <v>154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9" t="s">
        <v>88</v>
      </c>
      <c r="BK147" s="192">
        <f>ROUND(I147*H147,2)</f>
        <v>0</v>
      </c>
      <c r="BL147" s="19" t="s">
        <v>161</v>
      </c>
      <c r="BM147" s="191" t="s">
        <v>1004</v>
      </c>
    </row>
    <row r="148" spans="1:47" s="2" customFormat="1" ht="11.25">
      <c r="A148" s="37"/>
      <c r="B148" s="38"/>
      <c r="C148" s="39"/>
      <c r="D148" s="193" t="s">
        <v>163</v>
      </c>
      <c r="E148" s="39"/>
      <c r="F148" s="194" t="s">
        <v>308</v>
      </c>
      <c r="G148" s="39"/>
      <c r="H148" s="39"/>
      <c r="I148" s="195"/>
      <c r="J148" s="39"/>
      <c r="K148" s="39"/>
      <c r="L148" s="42"/>
      <c r="M148" s="196"/>
      <c r="N148" s="197"/>
      <c r="O148" s="67"/>
      <c r="P148" s="67"/>
      <c r="Q148" s="67"/>
      <c r="R148" s="67"/>
      <c r="S148" s="67"/>
      <c r="T148" s="68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9" t="s">
        <v>163</v>
      </c>
      <c r="AU148" s="19" t="s">
        <v>90</v>
      </c>
    </row>
    <row r="149" spans="2:51" s="13" customFormat="1" ht="11.25">
      <c r="B149" s="198"/>
      <c r="C149" s="199"/>
      <c r="D149" s="200" t="s">
        <v>165</v>
      </c>
      <c r="E149" s="201" t="s">
        <v>79</v>
      </c>
      <c r="F149" s="202" t="s">
        <v>1005</v>
      </c>
      <c r="G149" s="199"/>
      <c r="H149" s="203">
        <v>411.81</v>
      </c>
      <c r="I149" s="204"/>
      <c r="J149" s="199"/>
      <c r="K149" s="199"/>
      <c r="L149" s="205"/>
      <c r="M149" s="206"/>
      <c r="N149" s="207"/>
      <c r="O149" s="207"/>
      <c r="P149" s="207"/>
      <c r="Q149" s="207"/>
      <c r="R149" s="207"/>
      <c r="S149" s="207"/>
      <c r="T149" s="208"/>
      <c r="AT149" s="209" t="s">
        <v>165</v>
      </c>
      <c r="AU149" s="209" t="s">
        <v>90</v>
      </c>
      <c r="AV149" s="13" t="s">
        <v>90</v>
      </c>
      <c r="AW149" s="13" t="s">
        <v>41</v>
      </c>
      <c r="AX149" s="13" t="s">
        <v>88</v>
      </c>
      <c r="AY149" s="209" t="s">
        <v>154</v>
      </c>
    </row>
    <row r="150" spans="1:65" s="2" customFormat="1" ht="37.9" customHeight="1">
      <c r="A150" s="37"/>
      <c r="B150" s="38"/>
      <c r="C150" s="181" t="s">
        <v>242</v>
      </c>
      <c r="D150" s="181" t="s">
        <v>156</v>
      </c>
      <c r="E150" s="182" t="s">
        <v>311</v>
      </c>
      <c r="F150" s="183" t="s">
        <v>312</v>
      </c>
      <c r="G150" s="184" t="s">
        <v>193</v>
      </c>
      <c r="H150" s="185">
        <v>203.22</v>
      </c>
      <c r="I150" s="186"/>
      <c r="J150" s="185">
        <f>ROUND(I150*H150,2)</f>
        <v>0</v>
      </c>
      <c r="K150" s="183" t="s">
        <v>160</v>
      </c>
      <c r="L150" s="42"/>
      <c r="M150" s="187" t="s">
        <v>79</v>
      </c>
      <c r="N150" s="188" t="s">
        <v>51</v>
      </c>
      <c r="O150" s="67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91" t="s">
        <v>161</v>
      </c>
      <c r="AT150" s="191" t="s">
        <v>156</v>
      </c>
      <c r="AU150" s="191" t="s">
        <v>90</v>
      </c>
      <c r="AY150" s="19" t="s">
        <v>154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88</v>
      </c>
      <c r="BK150" s="192">
        <f>ROUND(I150*H150,2)</f>
        <v>0</v>
      </c>
      <c r="BL150" s="19" t="s">
        <v>161</v>
      </c>
      <c r="BM150" s="191" t="s">
        <v>1006</v>
      </c>
    </row>
    <row r="151" spans="1:47" s="2" customFormat="1" ht="11.25">
      <c r="A151" s="37"/>
      <c r="B151" s="38"/>
      <c r="C151" s="39"/>
      <c r="D151" s="193" t="s">
        <v>163</v>
      </c>
      <c r="E151" s="39"/>
      <c r="F151" s="194" t="s">
        <v>314</v>
      </c>
      <c r="G151" s="39"/>
      <c r="H151" s="39"/>
      <c r="I151" s="195"/>
      <c r="J151" s="39"/>
      <c r="K151" s="39"/>
      <c r="L151" s="42"/>
      <c r="M151" s="196"/>
      <c r="N151" s="197"/>
      <c r="O151" s="67"/>
      <c r="P151" s="67"/>
      <c r="Q151" s="67"/>
      <c r="R151" s="67"/>
      <c r="S151" s="67"/>
      <c r="T151" s="68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9" t="s">
        <v>163</v>
      </c>
      <c r="AU151" s="19" t="s">
        <v>90</v>
      </c>
    </row>
    <row r="152" spans="2:51" s="13" customFormat="1" ht="11.25">
      <c r="B152" s="198"/>
      <c r="C152" s="199"/>
      <c r="D152" s="200" t="s">
        <v>165</v>
      </c>
      <c r="E152" s="201" t="s">
        <v>79</v>
      </c>
      <c r="F152" s="202" t="s">
        <v>1007</v>
      </c>
      <c r="G152" s="199"/>
      <c r="H152" s="203">
        <v>203.22</v>
      </c>
      <c r="I152" s="204"/>
      <c r="J152" s="199"/>
      <c r="K152" s="199"/>
      <c r="L152" s="205"/>
      <c r="M152" s="206"/>
      <c r="N152" s="207"/>
      <c r="O152" s="207"/>
      <c r="P152" s="207"/>
      <c r="Q152" s="207"/>
      <c r="R152" s="207"/>
      <c r="S152" s="207"/>
      <c r="T152" s="208"/>
      <c r="AT152" s="209" t="s">
        <v>165</v>
      </c>
      <c r="AU152" s="209" t="s">
        <v>90</v>
      </c>
      <c r="AV152" s="13" t="s">
        <v>90</v>
      </c>
      <c r="AW152" s="13" t="s">
        <v>41</v>
      </c>
      <c r="AX152" s="13" t="s">
        <v>88</v>
      </c>
      <c r="AY152" s="209" t="s">
        <v>154</v>
      </c>
    </row>
    <row r="153" spans="1:65" s="2" customFormat="1" ht="37.9" customHeight="1">
      <c r="A153" s="37"/>
      <c r="B153" s="38"/>
      <c r="C153" s="181" t="s">
        <v>8</v>
      </c>
      <c r="D153" s="181" t="s">
        <v>156</v>
      </c>
      <c r="E153" s="182" t="s">
        <v>317</v>
      </c>
      <c r="F153" s="183" t="s">
        <v>318</v>
      </c>
      <c r="G153" s="184" t="s">
        <v>193</v>
      </c>
      <c r="H153" s="185">
        <v>609.66</v>
      </c>
      <c r="I153" s="186"/>
      <c r="J153" s="185">
        <f>ROUND(I153*H153,2)</f>
        <v>0</v>
      </c>
      <c r="K153" s="183" t="s">
        <v>160</v>
      </c>
      <c r="L153" s="42"/>
      <c r="M153" s="187" t="s">
        <v>79</v>
      </c>
      <c r="N153" s="188" t="s">
        <v>51</v>
      </c>
      <c r="O153" s="67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91" t="s">
        <v>161</v>
      </c>
      <c r="AT153" s="191" t="s">
        <v>156</v>
      </c>
      <c r="AU153" s="191" t="s">
        <v>90</v>
      </c>
      <c r="AY153" s="19" t="s">
        <v>154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88</v>
      </c>
      <c r="BK153" s="192">
        <f>ROUND(I153*H153,2)</f>
        <v>0</v>
      </c>
      <c r="BL153" s="19" t="s">
        <v>161</v>
      </c>
      <c r="BM153" s="191" t="s">
        <v>1008</v>
      </c>
    </row>
    <row r="154" spans="1:47" s="2" customFormat="1" ht="11.25">
      <c r="A154" s="37"/>
      <c r="B154" s="38"/>
      <c r="C154" s="39"/>
      <c r="D154" s="193" t="s">
        <v>163</v>
      </c>
      <c r="E154" s="39"/>
      <c r="F154" s="194" t="s">
        <v>320</v>
      </c>
      <c r="G154" s="39"/>
      <c r="H154" s="39"/>
      <c r="I154" s="195"/>
      <c r="J154" s="39"/>
      <c r="K154" s="39"/>
      <c r="L154" s="42"/>
      <c r="M154" s="196"/>
      <c r="N154" s="197"/>
      <c r="O154" s="67"/>
      <c r="P154" s="67"/>
      <c r="Q154" s="67"/>
      <c r="R154" s="67"/>
      <c r="S154" s="67"/>
      <c r="T154" s="68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9" t="s">
        <v>163</v>
      </c>
      <c r="AU154" s="19" t="s">
        <v>90</v>
      </c>
    </row>
    <row r="155" spans="2:51" s="13" customFormat="1" ht="11.25">
      <c r="B155" s="198"/>
      <c r="C155" s="199"/>
      <c r="D155" s="200" t="s">
        <v>165</v>
      </c>
      <c r="E155" s="201" t="s">
        <v>79</v>
      </c>
      <c r="F155" s="202" t="s">
        <v>1009</v>
      </c>
      <c r="G155" s="199"/>
      <c r="H155" s="203">
        <v>609.66</v>
      </c>
      <c r="I155" s="204"/>
      <c r="J155" s="199"/>
      <c r="K155" s="199"/>
      <c r="L155" s="205"/>
      <c r="M155" s="206"/>
      <c r="N155" s="207"/>
      <c r="O155" s="207"/>
      <c r="P155" s="207"/>
      <c r="Q155" s="207"/>
      <c r="R155" s="207"/>
      <c r="S155" s="207"/>
      <c r="T155" s="208"/>
      <c r="AT155" s="209" t="s">
        <v>165</v>
      </c>
      <c r="AU155" s="209" t="s">
        <v>90</v>
      </c>
      <c r="AV155" s="13" t="s">
        <v>90</v>
      </c>
      <c r="AW155" s="13" t="s">
        <v>41</v>
      </c>
      <c r="AX155" s="13" t="s">
        <v>88</v>
      </c>
      <c r="AY155" s="209" t="s">
        <v>154</v>
      </c>
    </row>
    <row r="156" spans="1:65" s="2" customFormat="1" ht="24.2" customHeight="1">
      <c r="A156" s="37"/>
      <c r="B156" s="38"/>
      <c r="C156" s="181" t="s">
        <v>257</v>
      </c>
      <c r="D156" s="181" t="s">
        <v>156</v>
      </c>
      <c r="E156" s="182" t="s">
        <v>821</v>
      </c>
      <c r="F156" s="183" t="s">
        <v>822</v>
      </c>
      <c r="G156" s="184" t="s">
        <v>193</v>
      </c>
      <c r="H156" s="185">
        <v>521.46</v>
      </c>
      <c r="I156" s="186"/>
      <c r="J156" s="185">
        <f>ROUND(I156*H156,2)</f>
        <v>0</v>
      </c>
      <c r="K156" s="183" t="s">
        <v>160</v>
      </c>
      <c r="L156" s="42"/>
      <c r="M156" s="187" t="s">
        <v>79</v>
      </c>
      <c r="N156" s="188" t="s">
        <v>51</v>
      </c>
      <c r="O156" s="67"/>
      <c r="P156" s="189">
        <f>O156*H156</f>
        <v>0</v>
      </c>
      <c r="Q156" s="189">
        <v>0</v>
      </c>
      <c r="R156" s="189">
        <f>Q156*H156</f>
        <v>0</v>
      </c>
      <c r="S156" s="189">
        <v>0</v>
      </c>
      <c r="T156" s="190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91" t="s">
        <v>161</v>
      </c>
      <c r="AT156" s="191" t="s">
        <v>156</v>
      </c>
      <c r="AU156" s="191" t="s">
        <v>90</v>
      </c>
      <c r="AY156" s="19" t="s">
        <v>154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9" t="s">
        <v>88</v>
      </c>
      <c r="BK156" s="192">
        <f>ROUND(I156*H156,2)</f>
        <v>0</v>
      </c>
      <c r="BL156" s="19" t="s">
        <v>161</v>
      </c>
      <c r="BM156" s="191" t="s">
        <v>1010</v>
      </c>
    </row>
    <row r="157" spans="1:47" s="2" customFormat="1" ht="11.25">
      <c r="A157" s="37"/>
      <c r="B157" s="38"/>
      <c r="C157" s="39"/>
      <c r="D157" s="193" t="s">
        <v>163</v>
      </c>
      <c r="E157" s="39"/>
      <c r="F157" s="194" t="s">
        <v>824</v>
      </c>
      <c r="G157" s="39"/>
      <c r="H157" s="39"/>
      <c r="I157" s="195"/>
      <c r="J157" s="39"/>
      <c r="K157" s="39"/>
      <c r="L157" s="42"/>
      <c r="M157" s="196"/>
      <c r="N157" s="197"/>
      <c r="O157" s="67"/>
      <c r="P157" s="67"/>
      <c r="Q157" s="67"/>
      <c r="R157" s="67"/>
      <c r="S157" s="67"/>
      <c r="T157" s="68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9" t="s">
        <v>163</v>
      </c>
      <c r="AU157" s="19" t="s">
        <v>90</v>
      </c>
    </row>
    <row r="158" spans="2:51" s="13" customFormat="1" ht="11.25">
      <c r="B158" s="198"/>
      <c r="C158" s="199"/>
      <c r="D158" s="200" t="s">
        <v>165</v>
      </c>
      <c r="E158" s="201" t="s">
        <v>79</v>
      </c>
      <c r="F158" s="202" t="s">
        <v>1011</v>
      </c>
      <c r="G158" s="199"/>
      <c r="H158" s="203">
        <v>137.27</v>
      </c>
      <c r="I158" s="204"/>
      <c r="J158" s="199"/>
      <c r="K158" s="199"/>
      <c r="L158" s="205"/>
      <c r="M158" s="206"/>
      <c r="N158" s="207"/>
      <c r="O158" s="207"/>
      <c r="P158" s="207"/>
      <c r="Q158" s="207"/>
      <c r="R158" s="207"/>
      <c r="S158" s="207"/>
      <c r="T158" s="208"/>
      <c r="AT158" s="209" t="s">
        <v>165</v>
      </c>
      <c r="AU158" s="209" t="s">
        <v>90</v>
      </c>
      <c r="AV158" s="13" t="s">
        <v>90</v>
      </c>
      <c r="AW158" s="13" t="s">
        <v>41</v>
      </c>
      <c r="AX158" s="13" t="s">
        <v>81</v>
      </c>
      <c r="AY158" s="209" t="s">
        <v>154</v>
      </c>
    </row>
    <row r="159" spans="2:51" s="13" customFormat="1" ht="11.25">
      <c r="B159" s="198"/>
      <c r="C159" s="199"/>
      <c r="D159" s="200" t="s">
        <v>165</v>
      </c>
      <c r="E159" s="201" t="s">
        <v>79</v>
      </c>
      <c r="F159" s="202" t="s">
        <v>1012</v>
      </c>
      <c r="G159" s="199"/>
      <c r="H159" s="203">
        <v>384.19</v>
      </c>
      <c r="I159" s="204"/>
      <c r="J159" s="199"/>
      <c r="K159" s="199"/>
      <c r="L159" s="205"/>
      <c r="M159" s="206"/>
      <c r="N159" s="207"/>
      <c r="O159" s="207"/>
      <c r="P159" s="207"/>
      <c r="Q159" s="207"/>
      <c r="R159" s="207"/>
      <c r="S159" s="207"/>
      <c r="T159" s="208"/>
      <c r="AT159" s="209" t="s">
        <v>165</v>
      </c>
      <c r="AU159" s="209" t="s">
        <v>90</v>
      </c>
      <c r="AV159" s="13" t="s">
        <v>90</v>
      </c>
      <c r="AW159" s="13" t="s">
        <v>41</v>
      </c>
      <c r="AX159" s="13" t="s">
        <v>81</v>
      </c>
      <c r="AY159" s="209" t="s">
        <v>154</v>
      </c>
    </row>
    <row r="160" spans="2:51" s="15" customFormat="1" ht="11.25">
      <c r="B160" s="220"/>
      <c r="C160" s="221"/>
      <c r="D160" s="200" t="s">
        <v>165</v>
      </c>
      <c r="E160" s="222" t="s">
        <v>79</v>
      </c>
      <c r="F160" s="223" t="s">
        <v>206</v>
      </c>
      <c r="G160" s="221"/>
      <c r="H160" s="224">
        <v>521.46</v>
      </c>
      <c r="I160" s="225"/>
      <c r="J160" s="221"/>
      <c r="K160" s="221"/>
      <c r="L160" s="226"/>
      <c r="M160" s="227"/>
      <c r="N160" s="228"/>
      <c r="O160" s="228"/>
      <c r="P160" s="228"/>
      <c r="Q160" s="228"/>
      <c r="R160" s="228"/>
      <c r="S160" s="228"/>
      <c r="T160" s="229"/>
      <c r="AT160" s="230" t="s">
        <v>165</v>
      </c>
      <c r="AU160" s="230" t="s">
        <v>90</v>
      </c>
      <c r="AV160" s="15" t="s">
        <v>161</v>
      </c>
      <c r="AW160" s="15" t="s">
        <v>41</v>
      </c>
      <c r="AX160" s="15" t="s">
        <v>88</v>
      </c>
      <c r="AY160" s="230" t="s">
        <v>154</v>
      </c>
    </row>
    <row r="161" spans="1:65" s="2" customFormat="1" ht="16.5" customHeight="1">
      <c r="A161" s="37"/>
      <c r="B161" s="38"/>
      <c r="C161" s="181" t="s">
        <v>262</v>
      </c>
      <c r="D161" s="181" t="s">
        <v>156</v>
      </c>
      <c r="E161" s="182" t="s">
        <v>323</v>
      </c>
      <c r="F161" s="183" t="s">
        <v>324</v>
      </c>
      <c r="G161" s="184" t="s">
        <v>280</v>
      </c>
      <c r="H161" s="185">
        <v>612.88</v>
      </c>
      <c r="I161" s="186"/>
      <c r="J161" s="185">
        <f>ROUND(I161*H161,2)</f>
        <v>0</v>
      </c>
      <c r="K161" s="183" t="s">
        <v>79</v>
      </c>
      <c r="L161" s="42"/>
      <c r="M161" s="187" t="s">
        <v>79</v>
      </c>
      <c r="N161" s="188" t="s">
        <v>51</v>
      </c>
      <c r="O161" s="67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91" t="s">
        <v>161</v>
      </c>
      <c r="AT161" s="191" t="s">
        <v>156</v>
      </c>
      <c r="AU161" s="191" t="s">
        <v>90</v>
      </c>
      <c r="AY161" s="19" t="s">
        <v>154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88</v>
      </c>
      <c r="BK161" s="192">
        <f>ROUND(I161*H161,2)</f>
        <v>0</v>
      </c>
      <c r="BL161" s="19" t="s">
        <v>161</v>
      </c>
      <c r="BM161" s="191" t="s">
        <v>1013</v>
      </c>
    </row>
    <row r="162" spans="1:47" s="2" customFormat="1" ht="29.25">
      <c r="A162" s="37"/>
      <c r="B162" s="38"/>
      <c r="C162" s="39"/>
      <c r="D162" s="200" t="s">
        <v>326</v>
      </c>
      <c r="E162" s="39"/>
      <c r="F162" s="240" t="s">
        <v>1014</v>
      </c>
      <c r="G162" s="39"/>
      <c r="H162" s="39"/>
      <c r="I162" s="195"/>
      <c r="J162" s="39"/>
      <c r="K162" s="39"/>
      <c r="L162" s="42"/>
      <c r="M162" s="196"/>
      <c r="N162" s="197"/>
      <c r="O162" s="67"/>
      <c r="P162" s="67"/>
      <c r="Q162" s="67"/>
      <c r="R162" s="67"/>
      <c r="S162" s="67"/>
      <c r="T162" s="68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9" t="s">
        <v>326</v>
      </c>
      <c r="AU162" s="19" t="s">
        <v>90</v>
      </c>
    </row>
    <row r="163" spans="2:51" s="13" customFormat="1" ht="11.25">
      <c r="B163" s="198"/>
      <c r="C163" s="199"/>
      <c r="D163" s="200" t="s">
        <v>165</v>
      </c>
      <c r="E163" s="201" t="s">
        <v>79</v>
      </c>
      <c r="F163" s="202" t="s">
        <v>1015</v>
      </c>
      <c r="G163" s="199"/>
      <c r="H163" s="203">
        <v>612.88</v>
      </c>
      <c r="I163" s="204"/>
      <c r="J163" s="199"/>
      <c r="K163" s="199"/>
      <c r="L163" s="205"/>
      <c r="M163" s="206"/>
      <c r="N163" s="207"/>
      <c r="O163" s="207"/>
      <c r="P163" s="207"/>
      <c r="Q163" s="207"/>
      <c r="R163" s="207"/>
      <c r="S163" s="207"/>
      <c r="T163" s="208"/>
      <c r="AT163" s="209" t="s">
        <v>165</v>
      </c>
      <c r="AU163" s="209" t="s">
        <v>90</v>
      </c>
      <c r="AV163" s="13" t="s">
        <v>90</v>
      </c>
      <c r="AW163" s="13" t="s">
        <v>41</v>
      </c>
      <c r="AX163" s="13" t="s">
        <v>88</v>
      </c>
      <c r="AY163" s="209" t="s">
        <v>154</v>
      </c>
    </row>
    <row r="164" spans="1:65" s="2" customFormat="1" ht="24.2" customHeight="1">
      <c r="A164" s="37"/>
      <c r="B164" s="38"/>
      <c r="C164" s="181" t="s">
        <v>271</v>
      </c>
      <c r="D164" s="181" t="s">
        <v>156</v>
      </c>
      <c r="E164" s="182" t="s">
        <v>330</v>
      </c>
      <c r="F164" s="183" t="s">
        <v>331</v>
      </c>
      <c r="G164" s="184" t="s">
        <v>193</v>
      </c>
      <c r="H164" s="185">
        <v>248.1</v>
      </c>
      <c r="I164" s="186"/>
      <c r="J164" s="185">
        <f>ROUND(I164*H164,2)</f>
        <v>0</v>
      </c>
      <c r="K164" s="183" t="s">
        <v>160</v>
      </c>
      <c r="L164" s="42"/>
      <c r="M164" s="187" t="s">
        <v>79</v>
      </c>
      <c r="N164" s="188" t="s">
        <v>51</v>
      </c>
      <c r="O164" s="67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91" t="s">
        <v>161</v>
      </c>
      <c r="AT164" s="191" t="s">
        <v>156</v>
      </c>
      <c r="AU164" s="191" t="s">
        <v>90</v>
      </c>
      <c r="AY164" s="19" t="s">
        <v>154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9" t="s">
        <v>88</v>
      </c>
      <c r="BK164" s="192">
        <f>ROUND(I164*H164,2)</f>
        <v>0</v>
      </c>
      <c r="BL164" s="19" t="s">
        <v>161</v>
      </c>
      <c r="BM164" s="191" t="s">
        <v>1016</v>
      </c>
    </row>
    <row r="165" spans="1:47" s="2" customFormat="1" ht="11.25">
      <c r="A165" s="37"/>
      <c r="B165" s="38"/>
      <c r="C165" s="39"/>
      <c r="D165" s="193" t="s">
        <v>163</v>
      </c>
      <c r="E165" s="39"/>
      <c r="F165" s="194" t="s">
        <v>333</v>
      </c>
      <c r="G165" s="39"/>
      <c r="H165" s="39"/>
      <c r="I165" s="195"/>
      <c r="J165" s="39"/>
      <c r="K165" s="39"/>
      <c r="L165" s="42"/>
      <c r="M165" s="196"/>
      <c r="N165" s="197"/>
      <c r="O165" s="67"/>
      <c r="P165" s="67"/>
      <c r="Q165" s="67"/>
      <c r="R165" s="67"/>
      <c r="S165" s="67"/>
      <c r="T165" s="68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9" t="s">
        <v>163</v>
      </c>
      <c r="AU165" s="19" t="s">
        <v>90</v>
      </c>
    </row>
    <row r="166" spans="2:51" s="13" customFormat="1" ht="11.25">
      <c r="B166" s="198"/>
      <c r="C166" s="199"/>
      <c r="D166" s="200" t="s">
        <v>165</v>
      </c>
      <c r="E166" s="201" t="s">
        <v>79</v>
      </c>
      <c r="F166" s="202" t="s">
        <v>1017</v>
      </c>
      <c r="G166" s="199"/>
      <c r="H166" s="203">
        <v>11.63</v>
      </c>
      <c r="I166" s="204"/>
      <c r="J166" s="199"/>
      <c r="K166" s="199"/>
      <c r="L166" s="205"/>
      <c r="M166" s="206"/>
      <c r="N166" s="207"/>
      <c r="O166" s="207"/>
      <c r="P166" s="207"/>
      <c r="Q166" s="207"/>
      <c r="R166" s="207"/>
      <c r="S166" s="207"/>
      <c r="T166" s="208"/>
      <c r="AT166" s="209" t="s">
        <v>165</v>
      </c>
      <c r="AU166" s="209" t="s">
        <v>90</v>
      </c>
      <c r="AV166" s="13" t="s">
        <v>90</v>
      </c>
      <c r="AW166" s="13" t="s">
        <v>41</v>
      </c>
      <c r="AX166" s="13" t="s">
        <v>81</v>
      </c>
      <c r="AY166" s="209" t="s">
        <v>154</v>
      </c>
    </row>
    <row r="167" spans="2:51" s="13" customFormat="1" ht="11.25">
      <c r="B167" s="198"/>
      <c r="C167" s="199"/>
      <c r="D167" s="200" t="s">
        <v>165</v>
      </c>
      <c r="E167" s="201" t="s">
        <v>79</v>
      </c>
      <c r="F167" s="202" t="s">
        <v>1018</v>
      </c>
      <c r="G167" s="199"/>
      <c r="H167" s="203">
        <v>15</v>
      </c>
      <c r="I167" s="204"/>
      <c r="J167" s="199"/>
      <c r="K167" s="199"/>
      <c r="L167" s="205"/>
      <c r="M167" s="206"/>
      <c r="N167" s="207"/>
      <c r="O167" s="207"/>
      <c r="P167" s="207"/>
      <c r="Q167" s="207"/>
      <c r="R167" s="207"/>
      <c r="S167" s="207"/>
      <c r="T167" s="208"/>
      <c r="AT167" s="209" t="s">
        <v>165</v>
      </c>
      <c r="AU167" s="209" t="s">
        <v>90</v>
      </c>
      <c r="AV167" s="13" t="s">
        <v>90</v>
      </c>
      <c r="AW167" s="13" t="s">
        <v>41</v>
      </c>
      <c r="AX167" s="13" t="s">
        <v>81</v>
      </c>
      <c r="AY167" s="209" t="s">
        <v>154</v>
      </c>
    </row>
    <row r="168" spans="2:51" s="13" customFormat="1" ht="11.25">
      <c r="B168" s="198"/>
      <c r="C168" s="199"/>
      <c r="D168" s="200" t="s">
        <v>165</v>
      </c>
      <c r="E168" s="201" t="s">
        <v>79</v>
      </c>
      <c r="F168" s="202" t="s">
        <v>1019</v>
      </c>
      <c r="G168" s="199"/>
      <c r="H168" s="203">
        <v>73.04</v>
      </c>
      <c r="I168" s="204"/>
      <c r="J168" s="199"/>
      <c r="K168" s="199"/>
      <c r="L168" s="205"/>
      <c r="M168" s="206"/>
      <c r="N168" s="207"/>
      <c r="O168" s="207"/>
      <c r="P168" s="207"/>
      <c r="Q168" s="207"/>
      <c r="R168" s="207"/>
      <c r="S168" s="207"/>
      <c r="T168" s="208"/>
      <c r="AT168" s="209" t="s">
        <v>165</v>
      </c>
      <c r="AU168" s="209" t="s">
        <v>90</v>
      </c>
      <c r="AV168" s="13" t="s">
        <v>90</v>
      </c>
      <c r="AW168" s="13" t="s">
        <v>41</v>
      </c>
      <c r="AX168" s="13" t="s">
        <v>81</v>
      </c>
      <c r="AY168" s="209" t="s">
        <v>154</v>
      </c>
    </row>
    <row r="169" spans="2:51" s="13" customFormat="1" ht="11.25">
      <c r="B169" s="198"/>
      <c r="C169" s="199"/>
      <c r="D169" s="200" t="s">
        <v>165</v>
      </c>
      <c r="E169" s="201" t="s">
        <v>79</v>
      </c>
      <c r="F169" s="202" t="s">
        <v>1020</v>
      </c>
      <c r="G169" s="199"/>
      <c r="H169" s="203">
        <v>99.01</v>
      </c>
      <c r="I169" s="204"/>
      <c r="J169" s="199"/>
      <c r="K169" s="199"/>
      <c r="L169" s="205"/>
      <c r="M169" s="206"/>
      <c r="N169" s="207"/>
      <c r="O169" s="207"/>
      <c r="P169" s="207"/>
      <c r="Q169" s="207"/>
      <c r="R169" s="207"/>
      <c r="S169" s="207"/>
      <c r="T169" s="208"/>
      <c r="AT169" s="209" t="s">
        <v>165</v>
      </c>
      <c r="AU169" s="209" t="s">
        <v>90</v>
      </c>
      <c r="AV169" s="13" t="s">
        <v>90</v>
      </c>
      <c r="AW169" s="13" t="s">
        <v>41</v>
      </c>
      <c r="AX169" s="13" t="s">
        <v>81</v>
      </c>
      <c r="AY169" s="209" t="s">
        <v>154</v>
      </c>
    </row>
    <row r="170" spans="2:51" s="13" customFormat="1" ht="11.25">
      <c r="B170" s="198"/>
      <c r="C170" s="199"/>
      <c r="D170" s="200" t="s">
        <v>165</v>
      </c>
      <c r="E170" s="201" t="s">
        <v>79</v>
      </c>
      <c r="F170" s="202" t="s">
        <v>1021</v>
      </c>
      <c r="G170" s="199"/>
      <c r="H170" s="203">
        <v>49.42</v>
      </c>
      <c r="I170" s="204"/>
      <c r="J170" s="199"/>
      <c r="K170" s="199"/>
      <c r="L170" s="205"/>
      <c r="M170" s="206"/>
      <c r="N170" s="207"/>
      <c r="O170" s="207"/>
      <c r="P170" s="207"/>
      <c r="Q170" s="207"/>
      <c r="R170" s="207"/>
      <c r="S170" s="207"/>
      <c r="T170" s="208"/>
      <c r="AT170" s="209" t="s">
        <v>165</v>
      </c>
      <c r="AU170" s="209" t="s">
        <v>90</v>
      </c>
      <c r="AV170" s="13" t="s">
        <v>90</v>
      </c>
      <c r="AW170" s="13" t="s">
        <v>41</v>
      </c>
      <c r="AX170" s="13" t="s">
        <v>81</v>
      </c>
      <c r="AY170" s="209" t="s">
        <v>154</v>
      </c>
    </row>
    <row r="171" spans="2:51" s="15" customFormat="1" ht="11.25">
      <c r="B171" s="220"/>
      <c r="C171" s="221"/>
      <c r="D171" s="200" t="s">
        <v>165</v>
      </c>
      <c r="E171" s="222" t="s">
        <v>79</v>
      </c>
      <c r="F171" s="223" t="s">
        <v>206</v>
      </c>
      <c r="G171" s="221"/>
      <c r="H171" s="224">
        <v>248.1</v>
      </c>
      <c r="I171" s="225"/>
      <c r="J171" s="221"/>
      <c r="K171" s="221"/>
      <c r="L171" s="226"/>
      <c r="M171" s="227"/>
      <c r="N171" s="228"/>
      <c r="O171" s="228"/>
      <c r="P171" s="228"/>
      <c r="Q171" s="228"/>
      <c r="R171" s="228"/>
      <c r="S171" s="228"/>
      <c r="T171" s="229"/>
      <c r="AT171" s="230" t="s">
        <v>165</v>
      </c>
      <c r="AU171" s="230" t="s">
        <v>90</v>
      </c>
      <c r="AV171" s="15" t="s">
        <v>161</v>
      </c>
      <c r="AW171" s="15" t="s">
        <v>41</v>
      </c>
      <c r="AX171" s="15" t="s">
        <v>88</v>
      </c>
      <c r="AY171" s="230" t="s">
        <v>154</v>
      </c>
    </row>
    <row r="172" spans="1:65" s="2" customFormat="1" ht="16.5" customHeight="1">
      <c r="A172" s="37"/>
      <c r="B172" s="38"/>
      <c r="C172" s="231" t="s">
        <v>276</v>
      </c>
      <c r="D172" s="231" t="s">
        <v>277</v>
      </c>
      <c r="E172" s="232" t="s">
        <v>337</v>
      </c>
      <c r="F172" s="233" t="s">
        <v>338</v>
      </c>
      <c r="G172" s="234" t="s">
        <v>280</v>
      </c>
      <c r="H172" s="235">
        <v>223.29</v>
      </c>
      <c r="I172" s="236"/>
      <c r="J172" s="235">
        <f>ROUND(I172*H172,2)</f>
        <v>0</v>
      </c>
      <c r="K172" s="233" t="s">
        <v>160</v>
      </c>
      <c r="L172" s="237"/>
      <c r="M172" s="238" t="s">
        <v>79</v>
      </c>
      <c r="N172" s="239" t="s">
        <v>51</v>
      </c>
      <c r="O172" s="67"/>
      <c r="P172" s="189">
        <f>O172*H172</f>
        <v>0</v>
      </c>
      <c r="Q172" s="189">
        <v>0</v>
      </c>
      <c r="R172" s="189">
        <f>Q172*H172</f>
        <v>0</v>
      </c>
      <c r="S172" s="189">
        <v>0</v>
      </c>
      <c r="T172" s="190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91" t="s">
        <v>207</v>
      </c>
      <c r="AT172" s="191" t="s">
        <v>277</v>
      </c>
      <c r="AU172" s="191" t="s">
        <v>90</v>
      </c>
      <c r="AY172" s="19" t="s">
        <v>154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9" t="s">
        <v>88</v>
      </c>
      <c r="BK172" s="192">
        <f>ROUND(I172*H172,2)</f>
        <v>0</v>
      </c>
      <c r="BL172" s="19" t="s">
        <v>161</v>
      </c>
      <c r="BM172" s="191" t="s">
        <v>1022</v>
      </c>
    </row>
    <row r="173" spans="1:47" s="2" customFormat="1" ht="11.25">
      <c r="A173" s="37"/>
      <c r="B173" s="38"/>
      <c r="C173" s="39"/>
      <c r="D173" s="193" t="s">
        <v>163</v>
      </c>
      <c r="E173" s="39"/>
      <c r="F173" s="194" t="s">
        <v>340</v>
      </c>
      <c r="G173" s="39"/>
      <c r="H173" s="39"/>
      <c r="I173" s="195"/>
      <c r="J173" s="39"/>
      <c r="K173" s="39"/>
      <c r="L173" s="42"/>
      <c r="M173" s="196"/>
      <c r="N173" s="197"/>
      <c r="O173" s="67"/>
      <c r="P173" s="67"/>
      <c r="Q173" s="67"/>
      <c r="R173" s="67"/>
      <c r="S173" s="67"/>
      <c r="T173" s="68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9" t="s">
        <v>163</v>
      </c>
      <c r="AU173" s="19" t="s">
        <v>90</v>
      </c>
    </row>
    <row r="174" spans="2:51" s="13" customFormat="1" ht="11.25">
      <c r="B174" s="198"/>
      <c r="C174" s="199"/>
      <c r="D174" s="200" t="s">
        <v>165</v>
      </c>
      <c r="E174" s="201" t="s">
        <v>79</v>
      </c>
      <c r="F174" s="202" t="s">
        <v>1023</v>
      </c>
      <c r="G174" s="199"/>
      <c r="H174" s="203">
        <v>223.29</v>
      </c>
      <c r="I174" s="204"/>
      <c r="J174" s="199"/>
      <c r="K174" s="199"/>
      <c r="L174" s="205"/>
      <c r="M174" s="206"/>
      <c r="N174" s="207"/>
      <c r="O174" s="207"/>
      <c r="P174" s="207"/>
      <c r="Q174" s="207"/>
      <c r="R174" s="207"/>
      <c r="S174" s="207"/>
      <c r="T174" s="208"/>
      <c r="AT174" s="209" t="s">
        <v>165</v>
      </c>
      <c r="AU174" s="209" t="s">
        <v>90</v>
      </c>
      <c r="AV174" s="13" t="s">
        <v>90</v>
      </c>
      <c r="AW174" s="13" t="s">
        <v>41</v>
      </c>
      <c r="AX174" s="13" t="s">
        <v>88</v>
      </c>
      <c r="AY174" s="209" t="s">
        <v>154</v>
      </c>
    </row>
    <row r="175" spans="1:65" s="2" customFormat="1" ht="16.5" customHeight="1">
      <c r="A175" s="37"/>
      <c r="B175" s="38"/>
      <c r="C175" s="181" t="s">
        <v>284</v>
      </c>
      <c r="D175" s="181" t="s">
        <v>156</v>
      </c>
      <c r="E175" s="182" t="s">
        <v>834</v>
      </c>
      <c r="F175" s="183" t="s">
        <v>835</v>
      </c>
      <c r="G175" s="184" t="s">
        <v>193</v>
      </c>
      <c r="H175" s="185">
        <v>124.05</v>
      </c>
      <c r="I175" s="186"/>
      <c r="J175" s="185">
        <f>ROUND(I175*H175,2)</f>
        <v>0</v>
      </c>
      <c r="K175" s="183" t="s">
        <v>79</v>
      </c>
      <c r="L175" s="42"/>
      <c r="M175" s="187" t="s">
        <v>79</v>
      </c>
      <c r="N175" s="188" t="s">
        <v>51</v>
      </c>
      <c r="O175" s="67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91" t="s">
        <v>161</v>
      </c>
      <c r="AT175" s="191" t="s">
        <v>156</v>
      </c>
      <c r="AU175" s="191" t="s">
        <v>90</v>
      </c>
      <c r="AY175" s="19" t="s">
        <v>154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9" t="s">
        <v>88</v>
      </c>
      <c r="BK175" s="192">
        <f>ROUND(I175*H175,2)</f>
        <v>0</v>
      </c>
      <c r="BL175" s="19" t="s">
        <v>161</v>
      </c>
      <c r="BM175" s="191" t="s">
        <v>1024</v>
      </c>
    </row>
    <row r="176" spans="2:51" s="13" customFormat="1" ht="11.25">
      <c r="B176" s="198"/>
      <c r="C176" s="199"/>
      <c r="D176" s="200" t="s">
        <v>165</v>
      </c>
      <c r="E176" s="201" t="s">
        <v>79</v>
      </c>
      <c r="F176" s="202" t="s">
        <v>1025</v>
      </c>
      <c r="G176" s="199"/>
      <c r="H176" s="203">
        <v>124.05</v>
      </c>
      <c r="I176" s="204"/>
      <c r="J176" s="199"/>
      <c r="K176" s="199"/>
      <c r="L176" s="205"/>
      <c r="M176" s="206"/>
      <c r="N176" s="207"/>
      <c r="O176" s="207"/>
      <c r="P176" s="207"/>
      <c r="Q176" s="207"/>
      <c r="R176" s="207"/>
      <c r="S176" s="207"/>
      <c r="T176" s="208"/>
      <c r="AT176" s="209" t="s">
        <v>165</v>
      </c>
      <c r="AU176" s="209" t="s">
        <v>90</v>
      </c>
      <c r="AV176" s="13" t="s">
        <v>90</v>
      </c>
      <c r="AW176" s="13" t="s">
        <v>41</v>
      </c>
      <c r="AX176" s="13" t="s">
        <v>88</v>
      </c>
      <c r="AY176" s="209" t="s">
        <v>154</v>
      </c>
    </row>
    <row r="177" spans="1:65" s="2" customFormat="1" ht="37.9" customHeight="1">
      <c r="A177" s="37"/>
      <c r="B177" s="38"/>
      <c r="C177" s="181" t="s">
        <v>7</v>
      </c>
      <c r="D177" s="181" t="s">
        <v>156</v>
      </c>
      <c r="E177" s="182" t="s">
        <v>343</v>
      </c>
      <c r="F177" s="183" t="s">
        <v>344</v>
      </c>
      <c r="G177" s="184" t="s">
        <v>193</v>
      </c>
      <c r="H177" s="185">
        <v>125.79</v>
      </c>
      <c r="I177" s="186"/>
      <c r="J177" s="185">
        <f>ROUND(I177*H177,2)</f>
        <v>0</v>
      </c>
      <c r="K177" s="183" t="s">
        <v>160</v>
      </c>
      <c r="L177" s="42"/>
      <c r="M177" s="187" t="s">
        <v>79</v>
      </c>
      <c r="N177" s="188" t="s">
        <v>51</v>
      </c>
      <c r="O177" s="67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91" t="s">
        <v>161</v>
      </c>
      <c r="AT177" s="191" t="s">
        <v>156</v>
      </c>
      <c r="AU177" s="191" t="s">
        <v>90</v>
      </c>
      <c r="AY177" s="19" t="s">
        <v>154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9" t="s">
        <v>88</v>
      </c>
      <c r="BK177" s="192">
        <f>ROUND(I177*H177,2)</f>
        <v>0</v>
      </c>
      <c r="BL177" s="19" t="s">
        <v>161</v>
      </c>
      <c r="BM177" s="191" t="s">
        <v>1026</v>
      </c>
    </row>
    <row r="178" spans="1:47" s="2" customFormat="1" ht="11.25">
      <c r="A178" s="37"/>
      <c r="B178" s="38"/>
      <c r="C178" s="39"/>
      <c r="D178" s="193" t="s">
        <v>163</v>
      </c>
      <c r="E178" s="39"/>
      <c r="F178" s="194" t="s">
        <v>346</v>
      </c>
      <c r="G178" s="39"/>
      <c r="H178" s="39"/>
      <c r="I178" s="195"/>
      <c r="J178" s="39"/>
      <c r="K178" s="39"/>
      <c r="L178" s="42"/>
      <c r="M178" s="196"/>
      <c r="N178" s="197"/>
      <c r="O178" s="67"/>
      <c r="P178" s="67"/>
      <c r="Q178" s="67"/>
      <c r="R178" s="67"/>
      <c r="S178" s="67"/>
      <c r="T178" s="68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9" t="s">
        <v>163</v>
      </c>
      <c r="AU178" s="19" t="s">
        <v>90</v>
      </c>
    </row>
    <row r="179" spans="2:51" s="13" customFormat="1" ht="11.25">
      <c r="B179" s="198"/>
      <c r="C179" s="199"/>
      <c r="D179" s="200" t="s">
        <v>165</v>
      </c>
      <c r="E179" s="201" t="s">
        <v>79</v>
      </c>
      <c r="F179" s="202" t="s">
        <v>1027</v>
      </c>
      <c r="G179" s="199"/>
      <c r="H179" s="203">
        <v>7.99</v>
      </c>
      <c r="I179" s="204"/>
      <c r="J179" s="199"/>
      <c r="K179" s="199"/>
      <c r="L179" s="205"/>
      <c r="M179" s="206"/>
      <c r="N179" s="207"/>
      <c r="O179" s="207"/>
      <c r="P179" s="207"/>
      <c r="Q179" s="207"/>
      <c r="R179" s="207"/>
      <c r="S179" s="207"/>
      <c r="T179" s="208"/>
      <c r="AT179" s="209" t="s">
        <v>165</v>
      </c>
      <c r="AU179" s="209" t="s">
        <v>90</v>
      </c>
      <c r="AV179" s="13" t="s">
        <v>90</v>
      </c>
      <c r="AW179" s="13" t="s">
        <v>41</v>
      </c>
      <c r="AX179" s="13" t="s">
        <v>81</v>
      </c>
      <c r="AY179" s="209" t="s">
        <v>154</v>
      </c>
    </row>
    <row r="180" spans="2:51" s="13" customFormat="1" ht="11.25">
      <c r="B180" s="198"/>
      <c r="C180" s="199"/>
      <c r="D180" s="200" t="s">
        <v>165</v>
      </c>
      <c r="E180" s="201" t="s">
        <v>79</v>
      </c>
      <c r="F180" s="202" t="s">
        <v>1028</v>
      </c>
      <c r="G180" s="199"/>
      <c r="H180" s="203">
        <v>49.28</v>
      </c>
      <c r="I180" s="204"/>
      <c r="J180" s="199"/>
      <c r="K180" s="199"/>
      <c r="L180" s="205"/>
      <c r="M180" s="206"/>
      <c r="N180" s="207"/>
      <c r="O180" s="207"/>
      <c r="P180" s="207"/>
      <c r="Q180" s="207"/>
      <c r="R180" s="207"/>
      <c r="S180" s="207"/>
      <c r="T180" s="208"/>
      <c r="AT180" s="209" t="s">
        <v>165</v>
      </c>
      <c r="AU180" s="209" t="s">
        <v>90</v>
      </c>
      <c r="AV180" s="13" t="s">
        <v>90</v>
      </c>
      <c r="AW180" s="13" t="s">
        <v>41</v>
      </c>
      <c r="AX180" s="13" t="s">
        <v>81</v>
      </c>
      <c r="AY180" s="209" t="s">
        <v>154</v>
      </c>
    </row>
    <row r="181" spans="2:51" s="13" customFormat="1" ht="11.25">
      <c r="B181" s="198"/>
      <c r="C181" s="199"/>
      <c r="D181" s="200" t="s">
        <v>165</v>
      </c>
      <c r="E181" s="201" t="s">
        <v>79</v>
      </c>
      <c r="F181" s="202" t="s">
        <v>1029</v>
      </c>
      <c r="G181" s="199"/>
      <c r="H181" s="203">
        <v>48.3</v>
      </c>
      <c r="I181" s="204"/>
      <c r="J181" s="199"/>
      <c r="K181" s="199"/>
      <c r="L181" s="205"/>
      <c r="M181" s="206"/>
      <c r="N181" s="207"/>
      <c r="O181" s="207"/>
      <c r="P181" s="207"/>
      <c r="Q181" s="207"/>
      <c r="R181" s="207"/>
      <c r="S181" s="207"/>
      <c r="T181" s="208"/>
      <c r="AT181" s="209" t="s">
        <v>165</v>
      </c>
      <c r="AU181" s="209" t="s">
        <v>90</v>
      </c>
      <c r="AV181" s="13" t="s">
        <v>90</v>
      </c>
      <c r="AW181" s="13" t="s">
        <v>41</v>
      </c>
      <c r="AX181" s="13" t="s">
        <v>81</v>
      </c>
      <c r="AY181" s="209" t="s">
        <v>154</v>
      </c>
    </row>
    <row r="182" spans="2:51" s="13" customFormat="1" ht="11.25">
      <c r="B182" s="198"/>
      <c r="C182" s="199"/>
      <c r="D182" s="200" t="s">
        <v>165</v>
      </c>
      <c r="E182" s="201" t="s">
        <v>79</v>
      </c>
      <c r="F182" s="202" t="s">
        <v>1030</v>
      </c>
      <c r="G182" s="199"/>
      <c r="H182" s="203">
        <v>20.22</v>
      </c>
      <c r="I182" s="204"/>
      <c r="J182" s="199"/>
      <c r="K182" s="199"/>
      <c r="L182" s="205"/>
      <c r="M182" s="206"/>
      <c r="N182" s="207"/>
      <c r="O182" s="207"/>
      <c r="P182" s="207"/>
      <c r="Q182" s="207"/>
      <c r="R182" s="207"/>
      <c r="S182" s="207"/>
      <c r="T182" s="208"/>
      <c r="AT182" s="209" t="s">
        <v>165</v>
      </c>
      <c r="AU182" s="209" t="s">
        <v>90</v>
      </c>
      <c r="AV182" s="13" t="s">
        <v>90</v>
      </c>
      <c r="AW182" s="13" t="s">
        <v>41</v>
      </c>
      <c r="AX182" s="13" t="s">
        <v>81</v>
      </c>
      <c r="AY182" s="209" t="s">
        <v>154</v>
      </c>
    </row>
    <row r="183" spans="2:51" s="15" customFormat="1" ht="11.25">
      <c r="B183" s="220"/>
      <c r="C183" s="221"/>
      <c r="D183" s="200" t="s">
        <v>165</v>
      </c>
      <c r="E183" s="222" t="s">
        <v>79</v>
      </c>
      <c r="F183" s="223" t="s">
        <v>206</v>
      </c>
      <c r="G183" s="221"/>
      <c r="H183" s="224">
        <v>125.79</v>
      </c>
      <c r="I183" s="225"/>
      <c r="J183" s="221"/>
      <c r="K183" s="221"/>
      <c r="L183" s="226"/>
      <c r="M183" s="227"/>
      <c r="N183" s="228"/>
      <c r="O183" s="228"/>
      <c r="P183" s="228"/>
      <c r="Q183" s="228"/>
      <c r="R183" s="228"/>
      <c r="S183" s="228"/>
      <c r="T183" s="229"/>
      <c r="AT183" s="230" t="s">
        <v>165</v>
      </c>
      <c r="AU183" s="230" t="s">
        <v>90</v>
      </c>
      <c r="AV183" s="15" t="s">
        <v>161</v>
      </c>
      <c r="AW183" s="15" t="s">
        <v>41</v>
      </c>
      <c r="AX183" s="15" t="s">
        <v>88</v>
      </c>
      <c r="AY183" s="230" t="s">
        <v>154</v>
      </c>
    </row>
    <row r="184" spans="1:65" s="2" customFormat="1" ht="16.5" customHeight="1">
      <c r="A184" s="37"/>
      <c r="B184" s="38"/>
      <c r="C184" s="231" t="s">
        <v>291</v>
      </c>
      <c r="D184" s="231" t="s">
        <v>277</v>
      </c>
      <c r="E184" s="232" t="s">
        <v>350</v>
      </c>
      <c r="F184" s="233" t="s">
        <v>351</v>
      </c>
      <c r="G184" s="234" t="s">
        <v>280</v>
      </c>
      <c r="H184" s="235">
        <v>226.42</v>
      </c>
      <c r="I184" s="236"/>
      <c r="J184" s="235">
        <f>ROUND(I184*H184,2)</f>
        <v>0</v>
      </c>
      <c r="K184" s="233" t="s">
        <v>160</v>
      </c>
      <c r="L184" s="237"/>
      <c r="M184" s="238" t="s">
        <v>79</v>
      </c>
      <c r="N184" s="239" t="s">
        <v>51</v>
      </c>
      <c r="O184" s="67"/>
      <c r="P184" s="189">
        <f>O184*H184</f>
        <v>0</v>
      </c>
      <c r="Q184" s="189">
        <v>0</v>
      </c>
      <c r="R184" s="189">
        <f>Q184*H184</f>
        <v>0</v>
      </c>
      <c r="S184" s="189">
        <v>0</v>
      </c>
      <c r="T184" s="190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91" t="s">
        <v>207</v>
      </c>
      <c r="AT184" s="191" t="s">
        <v>277</v>
      </c>
      <c r="AU184" s="191" t="s">
        <v>90</v>
      </c>
      <c r="AY184" s="19" t="s">
        <v>154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19" t="s">
        <v>88</v>
      </c>
      <c r="BK184" s="192">
        <f>ROUND(I184*H184,2)</f>
        <v>0</v>
      </c>
      <c r="BL184" s="19" t="s">
        <v>161</v>
      </c>
      <c r="BM184" s="191" t="s">
        <v>1031</v>
      </c>
    </row>
    <row r="185" spans="1:47" s="2" customFormat="1" ht="11.25">
      <c r="A185" s="37"/>
      <c r="B185" s="38"/>
      <c r="C185" s="39"/>
      <c r="D185" s="193" t="s">
        <v>163</v>
      </c>
      <c r="E185" s="39"/>
      <c r="F185" s="194" t="s">
        <v>353</v>
      </c>
      <c r="G185" s="39"/>
      <c r="H185" s="39"/>
      <c r="I185" s="195"/>
      <c r="J185" s="39"/>
      <c r="K185" s="39"/>
      <c r="L185" s="42"/>
      <c r="M185" s="196"/>
      <c r="N185" s="197"/>
      <c r="O185" s="67"/>
      <c r="P185" s="67"/>
      <c r="Q185" s="67"/>
      <c r="R185" s="67"/>
      <c r="S185" s="67"/>
      <c r="T185" s="68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9" t="s">
        <v>163</v>
      </c>
      <c r="AU185" s="19" t="s">
        <v>90</v>
      </c>
    </row>
    <row r="186" spans="2:51" s="13" customFormat="1" ht="11.25">
      <c r="B186" s="198"/>
      <c r="C186" s="199"/>
      <c r="D186" s="200" t="s">
        <v>165</v>
      </c>
      <c r="E186" s="201" t="s">
        <v>79</v>
      </c>
      <c r="F186" s="202" t="s">
        <v>1032</v>
      </c>
      <c r="G186" s="199"/>
      <c r="H186" s="203">
        <v>226.42</v>
      </c>
      <c r="I186" s="204"/>
      <c r="J186" s="199"/>
      <c r="K186" s="199"/>
      <c r="L186" s="205"/>
      <c r="M186" s="206"/>
      <c r="N186" s="207"/>
      <c r="O186" s="207"/>
      <c r="P186" s="207"/>
      <c r="Q186" s="207"/>
      <c r="R186" s="207"/>
      <c r="S186" s="207"/>
      <c r="T186" s="208"/>
      <c r="AT186" s="209" t="s">
        <v>165</v>
      </c>
      <c r="AU186" s="209" t="s">
        <v>90</v>
      </c>
      <c r="AV186" s="13" t="s">
        <v>90</v>
      </c>
      <c r="AW186" s="13" t="s">
        <v>41</v>
      </c>
      <c r="AX186" s="13" t="s">
        <v>88</v>
      </c>
      <c r="AY186" s="209" t="s">
        <v>154</v>
      </c>
    </row>
    <row r="187" spans="2:63" s="12" customFormat="1" ht="22.9" customHeight="1">
      <c r="B187" s="165"/>
      <c r="C187" s="166"/>
      <c r="D187" s="167" t="s">
        <v>80</v>
      </c>
      <c r="E187" s="179" t="s">
        <v>90</v>
      </c>
      <c r="F187" s="179" t="s">
        <v>355</v>
      </c>
      <c r="G187" s="166"/>
      <c r="H187" s="166"/>
      <c r="I187" s="169"/>
      <c r="J187" s="180">
        <f>BK187</f>
        <v>0</v>
      </c>
      <c r="K187" s="166"/>
      <c r="L187" s="171"/>
      <c r="M187" s="172"/>
      <c r="N187" s="173"/>
      <c r="O187" s="173"/>
      <c r="P187" s="174">
        <f>SUM(P188:P194)</f>
        <v>0</v>
      </c>
      <c r="Q187" s="173"/>
      <c r="R187" s="174">
        <f>SUM(R188:R194)</f>
        <v>0</v>
      </c>
      <c r="S187" s="173"/>
      <c r="T187" s="175">
        <f>SUM(T188:T194)</f>
        <v>0</v>
      </c>
      <c r="AR187" s="176" t="s">
        <v>88</v>
      </c>
      <c r="AT187" s="177" t="s">
        <v>80</v>
      </c>
      <c r="AU187" s="177" t="s">
        <v>88</v>
      </c>
      <c r="AY187" s="176" t="s">
        <v>154</v>
      </c>
      <c r="BK187" s="178">
        <f>SUM(BK188:BK194)</f>
        <v>0</v>
      </c>
    </row>
    <row r="188" spans="1:65" s="2" customFormat="1" ht="24.2" customHeight="1">
      <c r="A188" s="37"/>
      <c r="B188" s="38"/>
      <c r="C188" s="181" t="s">
        <v>298</v>
      </c>
      <c r="D188" s="181" t="s">
        <v>156</v>
      </c>
      <c r="E188" s="182" t="s">
        <v>371</v>
      </c>
      <c r="F188" s="183" t="s">
        <v>372</v>
      </c>
      <c r="G188" s="184" t="s">
        <v>216</v>
      </c>
      <c r="H188" s="185">
        <v>132.12</v>
      </c>
      <c r="I188" s="186"/>
      <c r="J188" s="185">
        <f>ROUND(I188*H188,2)</f>
        <v>0</v>
      </c>
      <c r="K188" s="183" t="s">
        <v>160</v>
      </c>
      <c r="L188" s="42"/>
      <c r="M188" s="187" t="s">
        <v>79</v>
      </c>
      <c r="N188" s="188" t="s">
        <v>51</v>
      </c>
      <c r="O188" s="67"/>
      <c r="P188" s="189">
        <f>O188*H188</f>
        <v>0</v>
      </c>
      <c r="Q188" s="189">
        <v>0</v>
      </c>
      <c r="R188" s="189">
        <f>Q188*H188</f>
        <v>0</v>
      </c>
      <c r="S188" s="189">
        <v>0</v>
      </c>
      <c r="T188" s="190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91" t="s">
        <v>161</v>
      </c>
      <c r="AT188" s="191" t="s">
        <v>156</v>
      </c>
      <c r="AU188" s="191" t="s">
        <v>90</v>
      </c>
      <c r="AY188" s="19" t="s">
        <v>154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9" t="s">
        <v>88</v>
      </c>
      <c r="BK188" s="192">
        <f>ROUND(I188*H188,2)</f>
        <v>0</v>
      </c>
      <c r="BL188" s="19" t="s">
        <v>161</v>
      </c>
      <c r="BM188" s="191" t="s">
        <v>1033</v>
      </c>
    </row>
    <row r="189" spans="1:47" s="2" customFormat="1" ht="11.25">
      <c r="A189" s="37"/>
      <c r="B189" s="38"/>
      <c r="C189" s="39"/>
      <c r="D189" s="193" t="s">
        <v>163</v>
      </c>
      <c r="E189" s="39"/>
      <c r="F189" s="194" t="s">
        <v>374</v>
      </c>
      <c r="G189" s="39"/>
      <c r="H189" s="39"/>
      <c r="I189" s="195"/>
      <c r="J189" s="39"/>
      <c r="K189" s="39"/>
      <c r="L189" s="42"/>
      <c r="M189" s="196"/>
      <c r="N189" s="197"/>
      <c r="O189" s="67"/>
      <c r="P189" s="67"/>
      <c r="Q189" s="67"/>
      <c r="R189" s="67"/>
      <c r="S189" s="67"/>
      <c r="T189" s="68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9" t="s">
        <v>163</v>
      </c>
      <c r="AU189" s="19" t="s">
        <v>90</v>
      </c>
    </row>
    <row r="190" spans="2:51" s="13" customFormat="1" ht="11.25">
      <c r="B190" s="198"/>
      <c r="C190" s="199"/>
      <c r="D190" s="200" t="s">
        <v>165</v>
      </c>
      <c r="E190" s="201" t="s">
        <v>79</v>
      </c>
      <c r="F190" s="202" t="s">
        <v>1034</v>
      </c>
      <c r="G190" s="199"/>
      <c r="H190" s="203">
        <v>18.75</v>
      </c>
      <c r="I190" s="204"/>
      <c r="J190" s="199"/>
      <c r="K190" s="199"/>
      <c r="L190" s="205"/>
      <c r="M190" s="206"/>
      <c r="N190" s="207"/>
      <c r="O190" s="207"/>
      <c r="P190" s="207"/>
      <c r="Q190" s="207"/>
      <c r="R190" s="207"/>
      <c r="S190" s="207"/>
      <c r="T190" s="208"/>
      <c r="AT190" s="209" t="s">
        <v>165</v>
      </c>
      <c r="AU190" s="209" t="s">
        <v>90</v>
      </c>
      <c r="AV190" s="13" t="s">
        <v>90</v>
      </c>
      <c r="AW190" s="13" t="s">
        <v>41</v>
      </c>
      <c r="AX190" s="13" t="s">
        <v>81</v>
      </c>
      <c r="AY190" s="209" t="s">
        <v>154</v>
      </c>
    </row>
    <row r="191" spans="2:51" s="13" customFormat="1" ht="11.25">
      <c r="B191" s="198"/>
      <c r="C191" s="199"/>
      <c r="D191" s="200" t="s">
        <v>165</v>
      </c>
      <c r="E191" s="201" t="s">
        <v>79</v>
      </c>
      <c r="F191" s="202" t="s">
        <v>1035</v>
      </c>
      <c r="G191" s="199"/>
      <c r="H191" s="203">
        <v>47.43</v>
      </c>
      <c r="I191" s="204"/>
      <c r="J191" s="199"/>
      <c r="K191" s="199"/>
      <c r="L191" s="205"/>
      <c r="M191" s="206"/>
      <c r="N191" s="207"/>
      <c r="O191" s="207"/>
      <c r="P191" s="207"/>
      <c r="Q191" s="207"/>
      <c r="R191" s="207"/>
      <c r="S191" s="207"/>
      <c r="T191" s="208"/>
      <c r="AT191" s="209" t="s">
        <v>165</v>
      </c>
      <c r="AU191" s="209" t="s">
        <v>90</v>
      </c>
      <c r="AV191" s="13" t="s">
        <v>90</v>
      </c>
      <c r="AW191" s="13" t="s">
        <v>41</v>
      </c>
      <c r="AX191" s="13" t="s">
        <v>81</v>
      </c>
      <c r="AY191" s="209" t="s">
        <v>154</v>
      </c>
    </row>
    <row r="192" spans="2:51" s="13" customFormat="1" ht="11.25">
      <c r="B192" s="198"/>
      <c r="C192" s="199"/>
      <c r="D192" s="200" t="s">
        <v>165</v>
      </c>
      <c r="E192" s="201" t="s">
        <v>79</v>
      </c>
      <c r="F192" s="202" t="s">
        <v>1036</v>
      </c>
      <c r="G192" s="199"/>
      <c r="H192" s="203">
        <v>46.48</v>
      </c>
      <c r="I192" s="204"/>
      <c r="J192" s="199"/>
      <c r="K192" s="199"/>
      <c r="L192" s="205"/>
      <c r="M192" s="206"/>
      <c r="N192" s="207"/>
      <c r="O192" s="207"/>
      <c r="P192" s="207"/>
      <c r="Q192" s="207"/>
      <c r="R192" s="207"/>
      <c r="S192" s="207"/>
      <c r="T192" s="208"/>
      <c r="AT192" s="209" t="s">
        <v>165</v>
      </c>
      <c r="AU192" s="209" t="s">
        <v>90</v>
      </c>
      <c r="AV192" s="13" t="s">
        <v>90</v>
      </c>
      <c r="AW192" s="13" t="s">
        <v>41</v>
      </c>
      <c r="AX192" s="13" t="s">
        <v>81</v>
      </c>
      <c r="AY192" s="209" t="s">
        <v>154</v>
      </c>
    </row>
    <row r="193" spans="2:51" s="13" customFormat="1" ht="11.25">
      <c r="B193" s="198"/>
      <c r="C193" s="199"/>
      <c r="D193" s="200" t="s">
        <v>165</v>
      </c>
      <c r="E193" s="201" t="s">
        <v>79</v>
      </c>
      <c r="F193" s="202" t="s">
        <v>1037</v>
      </c>
      <c r="G193" s="199"/>
      <c r="H193" s="203">
        <v>19.46</v>
      </c>
      <c r="I193" s="204"/>
      <c r="J193" s="199"/>
      <c r="K193" s="199"/>
      <c r="L193" s="205"/>
      <c r="M193" s="206"/>
      <c r="N193" s="207"/>
      <c r="O193" s="207"/>
      <c r="P193" s="207"/>
      <c r="Q193" s="207"/>
      <c r="R193" s="207"/>
      <c r="S193" s="207"/>
      <c r="T193" s="208"/>
      <c r="AT193" s="209" t="s">
        <v>165</v>
      </c>
      <c r="AU193" s="209" t="s">
        <v>90</v>
      </c>
      <c r="AV193" s="13" t="s">
        <v>90</v>
      </c>
      <c r="AW193" s="13" t="s">
        <v>41</v>
      </c>
      <c r="AX193" s="13" t="s">
        <v>81</v>
      </c>
      <c r="AY193" s="209" t="s">
        <v>154</v>
      </c>
    </row>
    <row r="194" spans="2:51" s="15" customFormat="1" ht="11.25">
      <c r="B194" s="220"/>
      <c r="C194" s="221"/>
      <c r="D194" s="200" t="s">
        <v>165</v>
      </c>
      <c r="E194" s="222" t="s">
        <v>79</v>
      </c>
      <c r="F194" s="223" t="s">
        <v>206</v>
      </c>
      <c r="G194" s="221"/>
      <c r="H194" s="224">
        <v>132.12</v>
      </c>
      <c r="I194" s="225"/>
      <c r="J194" s="221"/>
      <c r="K194" s="221"/>
      <c r="L194" s="226"/>
      <c r="M194" s="227"/>
      <c r="N194" s="228"/>
      <c r="O194" s="228"/>
      <c r="P194" s="228"/>
      <c r="Q194" s="228"/>
      <c r="R194" s="228"/>
      <c r="S194" s="228"/>
      <c r="T194" s="229"/>
      <c r="AT194" s="230" t="s">
        <v>165</v>
      </c>
      <c r="AU194" s="230" t="s">
        <v>90</v>
      </c>
      <c r="AV194" s="15" t="s">
        <v>161</v>
      </c>
      <c r="AW194" s="15" t="s">
        <v>41</v>
      </c>
      <c r="AX194" s="15" t="s">
        <v>88</v>
      </c>
      <c r="AY194" s="230" t="s">
        <v>154</v>
      </c>
    </row>
    <row r="195" spans="2:63" s="12" customFormat="1" ht="22.9" customHeight="1">
      <c r="B195" s="165"/>
      <c r="C195" s="166"/>
      <c r="D195" s="167" t="s">
        <v>80</v>
      </c>
      <c r="E195" s="179" t="s">
        <v>173</v>
      </c>
      <c r="F195" s="179" t="s">
        <v>406</v>
      </c>
      <c r="G195" s="166"/>
      <c r="H195" s="166"/>
      <c r="I195" s="169"/>
      <c r="J195" s="180">
        <f>BK195</f>
        <v>0</v>
      </c>
      <c r="K195" s="166"/>
      <c r="L195" s="171"/>
      <c r="M195" s="172"/>
      <c r="N195" s="173"/>
      <c r="O195" s="173"/>
      <c r="P195" s="174">
        <f>SUM(P196:P206)</f>
        <v>0</v>
      </c>
      <c r="Q195" s="173"/>
      <c r="R195" s="174">
        <f>SUM(R196:R206)</f>
        <v>0</v>
      </c>
      <c r="S195" s="173"/>
      <c r="T195" s="175">
        <f>SUM(T196:T206)</f>
        <v>96.4748</v>
      </c>
      <c r="AR195" s="176" t="s">
        <v>88</v>
      </c>
      <c r="AT195" s="177" t="s">
        <v>80</v>
      </c>
      <c r="AU195" s="177" t="s">
        <v>88</v>
      </c>
      <c r="AY195" s="176" t="s">
        <v>154</v>
      </c>
      <c r="BK195" s="178">
        <f>SUM(BK196:BK206)</f>
        <v>0</v>
      </c>
    </row>
    <row r="196" spans="1:65" s="2" customFormat="1" ht="16.5" customHeight="1">
      <c r="A196" s="37"/>
      <c r="B196" s="38"/>
      <c r="C196" s="181" t="s">
        <v>304</v>
      </c>
      <c r="D196" s="181" t="s">
        <v>156</v>
      </c>
      <c r="E196" s="182" t="s">
        <v>408</v>
      </c>
      <c r="F196" s="183" t="s">
        <v>409</v>
      </c>
      <c r="G196" s="184" t="s">
        <v>159</v>
      </c>
      <c r="H196" s="185">
        <v>56.04</v>
      </c>
      <c r="I196" s="186"/>
      <c r="J196" s="185">
        <f>ROUND(I196*H196,2)</f>
        <v>0</v>
      </c>
      <c r="K196" s="183" t="s">
        <v>160</v>
      </c>
      <c r="L196" s="42"/>
      <c r="M196" s="187" t="s">
        <v>79</v>
      </c>
      <c r="N196" s="188" t="s">
        <v>51</v>
      </c>
      <c r="O196" s="67"/>
      <c r="P196" s="189">
        <f>O196*H196</f>
        <v>0</v>
      </c>
      <c r="Q196" s="189">
        <v>0</v>
      </c>
      <c r="R196" s="189">
        <f>Q196*H196</f>
        <v>0</v>
      </c>
      <c r="S196" s="189">
        <v>0</v>
      </c>
      <c r="T196" s="190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191" t="s">
        <v>161</v>
      </c>
      <c r="AT196" s="191" t="s">
        <v>156</v>
      </c>
      <c r="AU196" s="191" t="s">
        <v>90</v>
      </c>
      <c r="AY196" s="19" t="s">
        <v>154</v>
      </c>
      <c r="BE196" s="192">
        <f>IF(N196="základní",J196,0)</f>
        <v>0</v>
      </c>
      <c r="BF196" s="192">
        <f>IF(N196="snížená",J196,0)</f>
        <v>0</v>
      </c>
      <c r="BG196" s="192">
        <f>IF(N196="zákl. přenesená",J196,0)</f>
        <v>0</v>
      </c>
      <c r="BH196" s="192">
        <f>IF(N196="sníž. přenesená",J196,0)</f>
        <v>0</v>
      </c>
      <c r="BI196" s="192">
        <f>IF(N196="nulová",J196,0)</f>
        <v>0</v>
      </c>
      <c r="BJ196" s="19" t="s">
        <v>88</v>
      </c>
      <c r="BK196" s="192">
        <f>ROUND(I196*H196,2)</f>
        <v>0</v>
      </c>
      <c r="BL196" s="19" t="s">
        <v>161</v>
      </c>
      <c r="BM196" s="191" t="s">
        <v>1038</v>
      </c>
    </row>
    <row r="197" spans="1:47" s="2" customFormat="1" ht="11.25">
      <c r="A197" s="37"/>
      <c r="B197" s="38"/>
      <c r="C197" s="39"/>
      <c r="D197" s="193" t="s">
        <v>163</v>
      </c>
      <c r="E197" s="39"/>
      <c r="F197" s="194" t="s">
        <v>411</v>
      </c>
      <c r="G197" s="39"/>
      <c r="H197" s="39"/>
      <c r="I197" s="195"/>
      <c r="J197" s="39"/>
      <c r="K197" s="39"/>
      <c r="L197" s="42"/>
      <c r="M197" s="196"/>
      <c r="N197" s="197"/>
      <c r="O197" s="67"/>
      <c r="P197" s="67"/>
      <c r="Q197" s="67"/>
      <c r="R197" s="67"/>
      <c r="S197" s="67"/>
      <c r="T197" s="68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9" t="s">
        <v>163</v>
      </c>
      <c r="AU197" s="19" t="s">
        <v>90</v>
      </c>
    </row>
    <row r="198" spans="2:51" s="13" customFormat="1" ht="11.25">
      <c r="B198" s="198"/>
      <c r="C198" s="199"/>
      <c r="D198" s="200" t="s">
        <v>165</v>
      </c>
      <c r="E198" s="201" t="s">
        <v>79</v>
      </c>
      <c r="F198" s="202" t="s">
        <v>1039</v>
      </c>
      <c r="G198" s="199"/>
      <c r="H198" s="203">
        <v>56.04</v>
      </c>
      <c r="I198" s="204"/>
      <c r="J198" s="199"/>
      <c r="K198" s="199"/>
      <c r="L198" s="205"/>
      <c r="M198" s="206"/>
      <c r="N198" s="207"/>
      <c r="O198" s="207"/>
      <c r="P198" s="207"/>
      <c r="Q198" s="207"/>
      <c r="R198" s="207"/>
      <c r="S198" s="207"/>
      <c r="T198" s="208"/>
      <c r="AT198" s="209" t="s">
        <v>165</v>
      </c>
      <c r="AU198" s="209" t="s">
        <v>90</v>
      </c>
      <c r="AV198" s="13" t="s">
        <v>90</v>
      </c>
      <c r="AW198" s="13" t="s">
        <v>41</v>
      </c>
      <c r="AX198" s="13" t="s">
        <v>88</v>
      </c>
      <c r="AY198" s="209" t="s">
        <v>154</v>
      </c>
    </row>
    <row r="199" spans="1:65" s="2" customFormat="1" ht="16.5" customHeight="1">
      <c r="A199" s="37"/>
      <c r="B199" s="38"/>
      <c r="C199" s="181" t="s">
        <v>310</v>
      </c>
      <c r="D199" s="181" t="s">
        <v>156</v>
      </c>
      <c r="E199" s="182" t="s">
        <v>1040</v>
      </c>
      <c r="F199" s="183" t="s">
        <v>1041</v>
      </c>
      <c r="G199" s="184" t="s">
        <v>159</v>
      </c>
      <c r="H199" s="185">
        <v>53.44</v>
      </c>
      <c r="I199" s="186"/>
      <c r="J199" s="185">
        <f>ROUND(I199*H199,2)</f>
        <v>0</v>
      </c>
      <c r="K199" s="183" t="s">
        <v>160</v>
      </c>
      <c r="L199" s="42"/>
      <c r="M199" s="187" t="s">
        <v>79</v>
      </c>
      <c r="N199" s="188" t="s">
        <v>51</v>
      </c>
      <c r="O199" s="67"/>
      <c r="P199" s="189">
        <f>O199*H199</f>
        <v>0</v>
      </c>
      <c r="Q199" s="189">
        <v>0</v>
      </c>
      <c r="R199" s="189">
        <f>Q199*H199</f>
        <v>0</v>
      </c>
      <c r="S199" s="189">
        <v>1.7</v>
      </c>
      <c r="T199" s="190">
        <f>S199*H199</f>
        <v>90.848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191" t="s">
        <v>161</v>
      </c>
      <c r="AT199" s="191" t="s">
        <v>156</v>
      </c>
      <c r="AU199" s="191" t="s">
        <v>90</v>
      </c>
      <c r="AY199" s="19" t="s">
        <v>154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19" t="s">
        <v>88</v>
      </c>
      <c r="BK199" s="192">
        <f>ROUND(I199*H199,2)</f>
        <v>0</v>
      </c>
      <c r="BL199" s="19" t="s">
        <v>161</v>
      </c>
      <c r="BM199" s="191" t="s">
        <v>1042</v>
      </c>
    </row>
    <row r="200" spans="1:47" s="2" customFormat="1" ht="11.25">
      <c r="A200" s="37"/>
      <c r="B200" s="38"/>
      <c r="C200" s="39"/>
      <c r="D200" s="193" t="s">
        <v>163</v>
      </c>
      <c r="E200" s="39"/>
      <c r="F200" s="194" t="s">
        <v>1043</v>
      </c>
      <c r="G200" s="39"/>
      <c r="H200" s="39"/>
      <c r="I200" s="195"/>
      <c r="J200" s="39"/>
      <c r="K200" s="39"/>
      <c r="L200" s="42"/>
      <c r="M200" s="196"/>
      <c r="N200" s="197"/>
      <c r="O200" s="67"/>
      <c r="P200" s="67"/>
      <c r="Q200" s="67"/>
      <c r="R200" s="67"/>
      <c r="S200" s="67"/>
      <c r="T200" s="68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9" t="s">
        <v>163</v>
      </c>
      <c r="AU200" s="19" t="s">
        <v>90</v>
      </c>
    </row>
    <row r="201" spans="2:51" s="13" customFormat="1" ht="11.25">
      <c r="B201" s="198"/>
      <c r="C201" s="199"/>
      <c r="D201" s="200" t="s">
        <v>165</v>
      </c>
      <c r="E201" s="201" t="s">
        <v>79</v>
      </c>
      <c r="F201" s="202" t="s">
        <v>1044</v>
      </c>
      <c r="G201" s="199"/>
      <c r="H201" s="203">
        <v>53.44</v>
      </c>
      <c r="I201" s="204"/>
      <c r="J201" s="199"/>
      <c r="K201" s="199"/>
      <c r="L201" s="205"/>
      <c r="M201" s="206"/>
      <c r="N201" s="207"/>
      <c r="O201" s="207"/>
      <c r="P201" s="207"/>
      <c r="Q201" s="207"/>
      <c r="R201" s="207"/>
      <c r="S201" s="207"/>
      <c r="T201" s="208"/>
      <c r="AT201" s="209" t="s">
        <v>165</v>
      </c>
      <c r="AU201" s="209" t="s">
        <v>90</v>
      </c>
      <c r="AV201" s="13" t="s">
        <v>90</v>
      </c>
      <c r="AW201" s="13" t="s">
        <v>41</v>
      </c>
      <c r="AX201" s="13" t="s">
        <v>88</v>
      </c>
      <c r="AY201" s="209" t="s">
        <v>154</v>
      </c>
    </row>
    <row r="202" spans="1:65" s="2" customFormat="1" ht="16.5" customHeight="1">
      <c r="A202" s="37"/>
      <c r="B202" s="38"/>
      <c r="C202" s="181" t="s">
        <v>316</v>
      </c>
      <c r="D202" s="181" t="s">
        <v>156</v>
      </c>
      <c r="E202" s="182" t="s">
        <v>419</v>
      </c>
      <c r="F202" s="183" t="s">
        <v>420</v>
      </c>
      <c r="G202" s="184" t="s">
        <v>193</v>
      </c>
      <c r="H202" s="185">
        <v>15.63</v>
      </c>
      <c r="I202" s="186"/>
      <c r="J202" s="185">
        <f>ROUND(I202*H202,2)</f>
        <v>0</v>
      </c>
      <c r="K202" s="183" t="s">
        <v>160</v>
      </c>
      <c r="L202" s="42"/>
      <c r="M202" s="187" t="s">
        <v>79</v>
      </c>
      <c r="N202" s="188" t="s">
        <v>51</v>
      </c>
      <c r="O202" s="67"/>
      <c r="P202" s="189">
        <f>O202*H202</f>
        <v>0</v>
      </c>
      <c r="Q202" s="189">
        <v>0</v>
      </c>
      <c r="R202" s="189">
        <f>Q202*H202</f>
        <v>0</v>
      </c>
      <c r="S202" s="189">
        <v>0.36</v>
      </c>
      <c r="T202" s="190">
        <f>S202*H202</f>
        <v>5.6268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91" t="s">
        <v>161</v>
      </c>
      <c r="AT202" s="191" t="s">
        <v>156</v>
      </c>
      <c r="AU202" s="191" t="s">
        <v>90</v>
      </c>
      <c r="AY202" s="19" t="s">
        <v>154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19" t="s">
        <v>88</v>
      </c>
      <c r="BK202" s="192">
        <f>ROUND(I202*H202,2)</f>
        <v>0</v>
      </c>
      <c r="BL202" s="19" t="s">
        <v>161</v>
      </c>
      <c r="BM202" s="191" t="s">
        <v>1045</v>
      </c>
    </row>
    <row r="203" spans="1:47" s="2" customFormat="1" ht="11.25">
      <c r="A203" s="37"/>
      <c r="B203" s="38"/>
      <c r="C203" s="39"/>
      <c r="D203" s="193" t="s">
        <v>163</v>
      </c>
      <c r="E203" s="39"/>
      <c r="F203" s="194" t="s">
        <v>422</v>
      </c>
      <c r="G203" s="39"/>
      <c r="H203" s="39"/>
      <c r="I203" s="195"/>
      <c r="J203" s="39"/>
      <c r="K203" s="39"/>
      <c r="L203" s="42"/>
      <c r="M203" s="196"/>
      <c r="N203" s="197"/>
      <c r="O203" s="67"/>
      <c r="P203" s="67"/>
      <c r="Q203" s="67"/>
      <c r="R203" s="67"/>
      <c r="S203" s="67"/>
      <c r="T203" s="68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9" t="s">
        <v>163</v>
      </c>
      <c r="AU203" s="19" t="s">
        <v>90</v>
      </c>
    </row>
    <row r="204" spans="2:51" s="13" customFormat="1" ht="11.25">
      <c r="B204" s="198"/>
      <c r="C204" s="199"/>
      <c r="D204" s="200" t="s">
        <v>165</v>
      </c>
      <c r="E204" s="201" t="s">
        <v>79</v>
      </c>
      <c r="F204" s="202" t="s">
        <v>1046</v>
      </c>
      <c r="G204" s="199"/>
      <c r="H204" s="203">
        <v>14.43</v>
      </c>
      <c r="I204" s="204"/>
      <c r="J204" s="199"/>
      <c r="K204" s="199"/>
      <c r="L204" s="205"/>
      <c r="M204" s="206"/>
      <c r="N204" s="207"/>
      <c r="O204" s="207"/>
      <c r="P204" s="207"/>
      <c r="Q204" s="207"/>
      <c r="R204" s="207"/>
      <c r="S204" s="207"/>
      <c r="T204" s="208"/>
      <c r="AT204" s="209" t="s">
        <v>165</v>
      </c>
      <c r="AU204" s="209" t="s">
        <v>90</v>
      </c>
      <c r="AV204" s="13" t="s">
        <v>90</v>
      </c>
      <c r="AW204" s="13" t="s">
        <v>41</v>
      </c>
      <c r="AX204" s="13" t="s">
        <v>81</v>
      </c>
      <c r="AY204" s="209" t="s">
        <v>154</v>
      </c>
    </row>
    <row r="205" spans="2:51" s="13" customFormat="1" ht="11.25">
      <c r="B205" s="198"/>
      <c r="C205" s="199"/>
      <c r="D205" s="200" t="s">
        <v>165</v>
      </c>
      <c r="E205" s="201" t="s">
        <v>79</v>
      </c>
      <c r="F205" s="202" t="s">
        <v>1047</v>
      </c>
      <c r="G205" s="199"/>
      <c r="H205" s="203">
        <v>1.2</v>
      </c>
      <c r="I205" s="204"/>
      <c r="J205" s="199"/>
      <c r="K205" s="199"/>
      <c r="L205" s="205"/>
      <c r="M205" s="206"/>
      <c r="N205" s="207"/>
      <c r="O205" s="207"/>
      <c r="P205" s="207"/>
      <c r="Q205" s="207"/>
      <c r="R205" s="207"/>
      <c r="S205" s="207"/>
      <c r="T205" s="208"/>
      <c r="AT205" s="209" t="s">
        <v>165</v>
      </c>
      <c r="AU205" s="209" t="s">
        <v>90</v>
      </c>
      <c r="AV205" s="13" t="s">
        <v>90</v>
      </c>
      <c r="AW205" s="13" t="s">
        <v>41</v>
      </c>
      <c r="AX205" s="13" t="s">
        <v>81</v>
      </c>
      <c r="AY205" s="209" t="s">
        <v>154</v>
      </c>
    </row>
    <row r="206" spans="2:51" s="15" customFormat="1" ht="11.25">
      <c r="B206" s="220"/>
      <c r="C206" s="221"/>
      <c r="D206" s="200" t="s">
        <v>165</v>
      </c>
      <c r="E206" s="222" t="s">
        <v>79</v>
      </c>
      <c r="F206" s="223" t="s">
        <v>206</v>
      </c>
      <c r="G206" s="221"/>
      <c r="H206" s="224">
        <v>15.63</v>
      </c>
      <c r="I206" s="225"/>
      <c r="J206" s="221"/>
      <c r="K206" s="221"/>
      <c r="L206" s="226"/>
      <c r="M206" s="227"/>
      <c r="N206" s="228"/>
      <c r="O206" s="228"/>
      <c r="P206" s="228"/>
      <c r="Q206" s="228"/>
      <c r="R206" s="228"/>
      <c r="S206" s="228"/>
      <c r="T206" s="229"/>
      <c r="AT206" s="230" t="s">
        <v>165</v>
      </c>
      <c r="AU206" s="230" t="s">
        <v>90</v>
      </c>
      <c r="AV206" s="15" t="s">
        <v>161</v>
      </c>
      <c r="AW206" s="15" t="s">
        <v>41</v>
      </c>
      <c r="AX206" s="15" t="s">
        <v>88</v>
      </c>
      <c r="AY206" s="230" t="s">
        <v>154</v>
      </c>
    </row>
    <row r="207" spans="2:63" s="12" customFormat="1" ht="22.9" customHeight="1">
      <c r="B207" s="165"/>
      <c r="C207" s="166"/>
      <c r="D207" s="167" t="s">
        <v>80</v>
      </c>
      <c r="E207" s="179" t="s">
        <v>161</v>
      </c>
      <c r="F207" s="179" t="s">
        <v>430</v>
      </c>
      <c r="G207" s="166"/>
      <c r="H207" s="166"/>
      <c r="I207" s="169"/>
      <c r="J207" s="180">
        <f>BK207</f>
        <v>0</v>
      </c>
      <c r="K207" s="166"/>
      <c r="L207" s="171"/>
      <c r="M207" s="172"/>
      <c r="N207" s="173"/>
      <c r="O207" s="173"/>
      <c r="P207" s="174">
        <f>SUM(P208:P238)</f>
        <v>0</v>
      </c>
      <c r="Q207" s="173"/>
      <c r="R207" s="174">
        <f>SUM(R208:R238)</f>
        <v>0.8819128</v>
      </c>
      <c r="S207" s="173"/>
      <c r="T207" s="175">
        <f>SUM(T208:T238)</f>
        <v>0</v>
      </c>
      <c r="AR207" s="176" t="s">
        <v>88</v>
      </c>
      <c r="AT207" s="177" t="s">
        <v>80</v>
      </c>
      <c r="AU207" s="177" t="s">
        <v>88</v>
      </c>
      <c r="AY207" s="176" t="s">
        <v>154</v>
      </c>
      <c r="BK207" s="178">
        <f>SUM(BK208:BK238)</f>
        <v>0</v>
      </c>
    </row>
    <row r="208" spans="1:65" s="2" customFormat="1" ht="16.5" customHeight="1">
      <c r="A208" s="37"/>
      <c r="B208" s="38"/>
      <c r="C208" s="181" t="s">
        <v>322</v>
      </c>
      <c r="D208" s="181" t="s">
        <v>156</v>
      </c>
      <c r="E208" s="182" t="s">
        <v>438</v>
      </c>
      <c r="F208" s="183" t="s">
        <v>439</v>
      </c>
      <c r="G208" s="184" t="s">
        <v>193</v>
      </c>
      <c r="H208" s="185">
        <v>10.3</v>
      </c>
      <c r="I208" s="186"/>
      <c r="J208" s="185">
        <f>ROUND(I208*H208,2)</f>
        <v>0</v>
      </c>
      <c r="K208" s="183" t="s">
        <v>160</v>
      </c>
      <c r="L208" s="42"/>
      <c r="M208" s="187" t="s">
        <v>79</v>
      </c>
      <c r="N208" s="188" t="s">
        <v>51</v>
      </c>
      <c r="O208" s="67"/>
      <c r="P208" s="189">
        <f>O208*H208</f>
        <v>0</v>
      </c>
      <c r="Q208" s="189">
        <v>0</v>
      </c>
      <c r="R208" s="189">
        <f>Q208*H208</f>
        <v>0</v>
      </c>
      <c r="S208" s="189">
        <v>0</v>
      </c>
      <c r="T208" s="190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191" t="s">
        <v>161</v>
      </c>
      <c r="AT208" s="191" t="s">
        <v>156</v>
      </c>
      <c r="AU208" s="191" t="s">
        <v>90</v>
      </c>
      <c r="AY208" s="19" t="s">
        <v>154</v>
      </c>
      <c r="BE208" s="192">
        <f>IF(N208="základní",J208,0)</f>
        <v>0</v>
      </c>
      <c r="BF208" s="192">
        <f>IF(N208="snížená",J208,0)</f>
        <v>0</v>
      </c>
      <c r="BG208" s="192">
        <f>IF(N208="zákl. přenesená",J208,0)</f>
        <v>0</v>
      </c>
      <c r="BH208" s="192">
        <f>IF(N208="sníž. přenesená",J208,0)</f>
        <v>0</v>
      </c>
      <c r="BI208" s="192">
        <f>IF(N208="nulová",J208,0)</f>
        <v>0</v>
      </c>
      <c r="BJ208" s="19" t="s">
        <v>88</v>
      </c>
      <c r="BK208" s="192">
        <f>ROUND(I208*H208,2)</f>
        <v>0</v>
      </c>
      <c r="BL208" s="19" t="s">
        <v>161</v>
      </c>
      <c r="BM208" s="191" t="s">
        <v>1048</v>
      </c>
    </row>
    <row r="209" spans="1:47" s="2" customFormat="1" ht="11.25">
      <c r="A209" s="37"/>
      <c r="B209" s="38"/>
      <c r="C209" s="39"/>
      <c r="D209" s="193" t="s">
        <v>163</v>
      </c>
      <c r="E209" s="39"/>
      <c r="F209" s="194" t="s">
        <v>441</v>
      </c>
      <c r="G209" s="39"/>
      <c r="H209" s="39"/>
      <c r="I209" s="195"/>
      <c r="J209" s="39"/>
      <c r="K209" s="39"/>
      <c r="L209" s="42"/>
      <c r="M209" s="196"/>
      <c r="N209" s="197"/>
      <c r="O209" s="67"/>
      <c r="P209" s="67"/>
      <c r="Q209" s="67"/>
      <c r="R209" s="67"/>
      <c r="S209" s="67"/>
      <c r="T209" s="68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9" t="s">
        <v>163</v>
      </c>
      <c r="AU209" s="19" t="s">
        <v>90</v>
      </c>
    </row>
    <row r="210" spans="2:51" s="13" customFormat="1" ht="11.25">
      <c r="B210" s="198"/>
      <c r="C210" s="199"/>
      <c r="D210" s="200" t="s">
        <v>165</v>
      </c>
      <c r="E210" s="201" t="s">
        <v>79</v>
      </c>
      <c r="F210" s="202" t="s">
        <v>1049</v>
      </c>
      <c r="G210" s="199"/>
      <c r="H210" s="203">
        <v>0.63</v>
      </c>
      <c r="I210" s="204"/>
      <c r="J210" s="199"/>
      <c r="K210" s="199"/>
      <c r="L210" s="205"/>
      <c r="M210" s="206"/>
      <c r="N210" s="207"/>
      <c r="O210" s="207"/>
      <c r="P210" s="207"/>
      <c r="Q210" s="207"/>
      <c r="R210" s="207"/>
      <c r="S210" s="207"/>
      <c r="T210" s="208"/>
      <c r="AT210" s="209" t="s">
        <v>165</v>
      </c>
      <c r="AU210" s="209" t="s">
        <v>90</v>
      </c>
      <c r="AV210" s="13" t="s">
        <v>90</v>
      </c>
      <c r="AW210" s="13" t="s">
        <v>41</v>
      </c>
      <c r="AX210" s="13" t="s">
        <v>81</v>
      </c>
      <c r="AY210" s="209" t="s">
        <v>154</v>
      </c>
    </row>
    <row r="211" spans="2:51" s="13" customFormat="1" ht="11.25">
      <c r="B211" s="198"/>
      <c r="C211" s="199"/>
      <c r="D211" s="200" t="s">
        <v>165</v>
      </c>
      <c r="E211" s="201" t="s">
        <v>79</v>
      </c>
      <c r="F211" s="202" t="s">
        <v>1050</v>
      </c>
      <c r="G211" s="199"/>
      <c r="H211" s="203">
        <v>0.63</v>
      </c>
      <c r="I211" s="204"/>
      <c r="J211" s="199"/>
      <c r="K211" s="199"/>
      <c r="L211" s="205"/>
      <c r="M211" s="206"/>
      <c r="N211" s="207"/>
      <c r="O211" s="207"/>
      <c r="P211" s="207"/>
      <c r="Q211" s="207"/>
      <c r="R211" s="207"/>
      <c r="S211" s="207"/>
      <c r="T211" s="208"/>
      <c r="AT211" s="209" t="s">
        <v>165</v>
      </c>
      <c r="AU211" s="209" t="s">
        <v>90</v>
      </c>
      <c r="AV211" s="13" t="s">
        <v>90</v>
      </c>
      <c r="AW211" s="13" t="s">
        <v>41</v>
      </c>
      <c r="AX211" s="13" t="s">
        <v>81</v>
      </c>
      <c r="AY211" s="209" t="s">
        <v>154</v>
      </c>
    </row>
    <row r="212" spans="2:51" s="13" customFormat="1" ht="11.25">
      <c r="B212" s="198"/>
      <c r="C212" s="199"/>
      <c r="D212" s="200" t="s">
        <v>165</v>
      </c>
      <c r="E212" s="201" t="s">
        <v>79</v>
      </c>
      <c r="F212" s="202" t="s">
        <v>1051</v>
      </c>
      <c r="G212" s="199"/>
      <c r="H212" s="203">
        <v>3.09</v>
      </c>
      <c r="I212" s="204"/>
      <c r="J212" s="199"/>
      <c r="K212" s="199"/>
      <c r="L212" s="205"/>
      <c r="M212" s="206"/>
      <c r="N212" s="207"/>
      <c r="O212" s="207"/>
      <c r="P212" s="207"/>
      <c r="Q212" s="207"/>
      <c r="R212" s="207"/>
      <c r="S212" s="207"/>
      <c r="T212" s="208"/>
      <c r="AT212" s="209" t="s">
        <v>165</v>
      </c>
      <c r="AU212" s="209" t="s">
        <v>90</v>
      </c>
      <c r="AV212" s="13" t="s">
        <v>90</v>
      </c>
      <c r="AW212" s="13" t="s">
        <v>41</v>
      </c>
      <c r="AX212" s="13" t="s">
        <v>81</v>
      </c>
      <c r="AY212" s="209" t="s">
        <v>154</v>
      </c>
    </row>
    <row r="213" spans="2:51" s="13" customFormat="1" ht="11.25">
      <c r="B213" s="198"/>
      <c r="C213" s="199"/>
      <c r="D213" s="200" t="s">
        <v>165</v>
      </c>
      <c r="E213" s="201" t="s">
        <v>79</v>
      </c>
      <c r="F213" s="202" t="s">
        <v>1052</v>
      </c>
      <c r="G213" s="199"/>
      <c r="H213" s="203">
        <v>3.03</v>
      </c>
      <c r="I213" s="204"/>
      <c r="J213" s="199"/>
      <c r="K213" s="199"/>
      <c r="L213" s="205"/>
      <c r="M213" s="206"/>
      <c r="N213" s="207"/>
      <c r="O213" s="207"/>
      <c r="P213" s="207"/>
      <c r="Q213" s="207"/>
      <c r="R213" s="207"/>
      <c r="S213" s="207"/>
      <c r="T213" s="208"/>
      <c r="AT213" s="209" t="s">
        <v>165</v>
      </c>
      <c r="AU213" s="209" t="s">
        <v>90</v>
      </c>
      <c r="AV213" s="13" t="s">
        <v>90</v>
      </c>
      <c r="AW213" s="13" t="s">
        <v>41</v>
      </c>
      <c r="AX213" s="13" t="s">
        <v>81</v>
      </c>
      <c r="AY213" s="209" t="s">
        <v>154</v>
      </c>
    </row>
    <row r="214" spans="2:51" s="13" customFormat="1" ht="11.25">
      <c r="B214" s="198"/>
      <c r="C214" s="199"/>
      <c r="D214" s="200" t="s">
        <v>165</v>
      </c>
      <c r="E214" s="201" t="s">
        <v>79</v>
      </c>
      <c r="F214" s="202" t="s">
        <v>1053</v>
      </c>
      <c r="G214" s="199"/>
      <c r="H214" s="203">
        <v>2.92</v>
      </c>
      <c r="I214" s="204"/>
      <c r="J214" s="199"/>
      <c r="K214" s="199"/>
      <c r="L214" s="205"/>
      <c r="M214" s="206"/>
      <c r="N214" s="207"/>
      <c r="O214" s="207"/>
      <c r="P214" s="207"/>
      <c r="Q214" s="207"/>
      <c r="R214" s="207"/>
      <c r="S214" s="207"/>
      <c r="T214" s="208"/>
      <c r="AT214" s="209" t="s">
        <v>165</v>
      </c>
      <c r="AU214" s="209" t="s">
        <v>90</v>
      </c>
      <c r="AV214" s="13" t="s">
        <v>90</v>
      </c>
      <c r="AW214" s="13" t="s">
        <v>41</v>
      </c>
      <c r="AX214" s="13" t="s">
        <v>81</v>
      </c>
      <c r="AY214" s="209" t="s">
        <v>154</v>
      </c>
    </row>
    <row r="215" spans="2:51" s="15" customFormat="1" ht="11.25">
      <c r="B215" s="220"/>
      <c r="C215" s="221"/>
      <c r="D215" s="200" t="s">
        <v>165</v>
      </c>
      <c r="E215" s="222" t="s">
        <v>79</v>
      </c>
      <c r="F215" s="223" t="s">
        <v>206</v>
      </c>
      <c r="G215" s="221"/>
      <c r="H215" s="224">
        <v>10.3</v>
      </c>
      <c r="I215" s="225"/>
      <c r="J215" s="221"/>
      <c r="K215" s="221"/>
      <c r="L215" s="226"/>
      <c r="M215" s="227"/>
      <c r="N215" s="228"/>
      <c r="O215" s="228"/>
      <c r="P215" s="228"/>
      <c r="Q215" s="228"/>
      <c r="R215" s="228"/>
      <c r="S215" s="228"/>
      <c r="T215" s="229"/>
      <c r="AT215" s="230" t="s">
        <v>165</v>
      </c>
      <c r="AU215" s="230" t="s">
        <v>90</v>
      </c>
      <c r="AV215" s="15" t="s">
        <v>161</v>
      </c>
      <c r="AW215" s="15" t="s">
        <v>41</v>
      </c>
      <c r="AX215" s="15" t="s">
        <v>88</v>
      </c>
      <c r="AY215" s="230" t="s">
        <v>154</v>
      </c>
    </row>
    <row r="216" spans="1:65" s="2" customFormat="1" ht="16.5" customHeight="1">
      <c r="A216" s="37"/>
      <c r="B216" s="38"/>
      <c r="C216" s="181" t="s">
        <v>329</v>
      </c>
      <c r="D216" s="181" t="s">
        <v>156</v>
      </c>
      <c r="E216" s="182" t="s">
        <v>445</v>
      </c>
      <c r="F216" s="183" t="s">
        <v>446</v>
      </c>
      <c r="G216" s="184" t="s">
        <v>294</v>
      </c>
      <c r="H216" s="185">
        <v>2</v>
      </c>
      <c r="I216" s="186"/>
      <c r="J216" s="185">
        <f>ROUND(I216*H216,2)</f>
        <v>0</v>
      </c>
      <c r="K216" s="183" t="s">
        <v>160</v>
      </c>
      <c r="L216" s="42"/>
      <c r="M216" s="187" t="s">
        <v>79</v>
      </c>
      <c r="N216" s="188" t="s">
        <v>51</v>
      </c>
      <c r="O216" s="67"/>
      <c r="P216" s="189">
        <f>O216*H216</f>
        <v>0</v>
      </c>
      <c r="Q216" s="189">
        <v>0.22394</v>
      </c>
      <c r="R216" s="189">
        <f>Q216*H216</f>
        <v>0.44788</v>
      </c>
      <c r="S216" s="189">
        <v>0</v>
      </c>
      <c r="T216" s="190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191" t="s">
        <v>161</v>
      </c>
      <c r="AT216" s="191" t="s">
        <v>156</v>
      </c>
      <c r="AU216" s="191" t="s">
        <v>90</v>
      </c>
      <c r="AY216" s="19" t="s">
        <v>154</v>
      </c>
      <c r="BE216" s="192">
        <f>IF(N216="základní",J216,0)</f>
        <v>0</v>
      </c>
      <c r="BF216" s="192">
        <f>IF(N216="snížená",J216,0)</f>
        <v>0</v>
      </c>
      <c r="BG216" s="192">
        <f>IF(N216="zákl. přenesená",J216,0)</f>
        <v>0</v>
      </c>
      <c r="BH216" s="192">
        <f>IF(N216="sníž. přenesená",J216,0)</f>
        <v>0</v>
      </c>
      <c r="BI216" s="192">
        <f>IF(N216="nulová",J216,0)</f>
        <v>0</v>
      </c>
      <c r="BJ216" s="19" t="s">
        <v>88</v>
      </c>
      <c r="BK216" s="192">
        <f>ROUND(I216*H216,2)</f>
        <v>0</v>
      </c>
      <c r="BL216" s="19" t="s">
        <v>161</v>
      </c>
      <c r="BM216" s="191" t="s">
        <v>1054</v>
      </c>
    </row>
    <row r="217" spans="1:47" s="2" customFormat="1" ht="11.25">
      <c r="A217" s="37"/>
      <c r="B217" s="38"/>
      <c r="C217" s="39"/>
      <c r="D217" s="193" t="s">
        <v>163</v>
      </c>
      <c r="E217" s="39"/>
      <c r="F217" s="194" t="s">
        <v>448</v>
      </c>
      <c r="G217" s="39"/>
      <c r="H217" s="39"/>
      <c r="I217" s="195"/>
      <c r="J217" s="39"/>
      <c r="K217" s="39"/>
      <c r="L217" s="42"/>
      <c r="M217" s="196"/>
      <c r="N217" s="197"/>
      <c r="O217" s="67"/>
      <c r="P217" s="67"/>
      <c r="Q217" s="67"/>
      <c r="R217" s="67"/>
      <c r="S217" s="67"/>
      <c r="T217" s="68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9" t="s">
        <v>163</v>
      </c>
      <c r="AU217" s="19" t="s">
        <v>90</v>
      </c>
    </row>
    <row r="218" spans="1:47" s="2" customFormat="1" ht="19.5">
      <c r="A218" s="37"/>
      <c r="B218" s="38"/>
      <c r="C218" s="39"/>
      <c r="D218" s="200" t="s">
        <v>326</v>
      </c>
      <c r="E218" s="39"/>
      <c r="F218" s="240" t="s">
        <v>853</v>
      </c>
      <c r="G218" s="39"/>
      <c r="H218" s="39"/>
      <c r="I218" s="195"/>
      <c r="J218" s="39"/>
      <c r="K218" s="39"/>
      <c r="L218" s="42"/>
      <c r="M218" s="196"/>
      <c r="N218" s="197"/>
      <c r="O218" s="67"/>
      <c r="P218" s="67"/>
      <c r="Q218" s="67"/>
      <c r="R218" s="67"/>
      <c r="S218" s="67"/>
      <c r="T218" s="68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9" t="s">
        <v>326</v>
      </c>
      <c r="AU218" s="19" t="s">
        <v>90</v>
      </c>
    </row>
    <row r="219" spans="2:51" s="13" customFormat="1" ht="11.25">
      <c r="B219" s="198"/>
      <c r="C219" s="199"/>
      <c r="D219" s="200" t="s">
        <v>165</v>
      </c>
      <c r="E219" s="201" t="s">
        <v>79</v>
      </c>
      <c r="F219" s="202" t="s">
        <v>854</v>
      </c>
      <c r="G219" s="199"/>
      <c r="H219" s="203">
        <v>2</v>
      </c>
      <c r="I219" s="204"/>
      <c r="J219" s="199"/>
      <c r="K219" s="199"/>
      <c r="L219" s="205"/>
      <c r="M219" s="206"/>
      <c r="N219" s="207"/>
      <c r="O219" s="207"/>
      <c r="P219" s="207"/>
      <c r="Q219" s="207"/>
      <c r="R219" s="207"/>
      <c r="S219" s="207"/>
      <c r="T219" s="208"/>
      <c r="AT219" s="209" t="s">
        <v>165</v>
      </c>
      <c r="AU219" s="209" t="s">
        <v>90</v>
      </c>
      <c r="AV219" s="13" t="s">
        <v>90</v>
      </c>
      <c r="AW219" s="13" t="s">
        <v>41</v>
      </c>
      <c r="AX219" s="13" t="s">
        <v>88</v>
      </c>
      <c r="AY219" s="209" t="s">
        <v>154</v>
      </c>
    </row>
    <row r="220" spans="1:65" s="2" customFormat="1" ht="16.5" customHeight="1">
      <c r="A220" s="37"/>
      <c r="B220" s="38"/>
      <c r="C220" s="231" t="s">
        <v>336</v>
      </c>
      <c r="D220" s="231" t="s">
        <v>277</v>
      </c>
      <c r="E220" s="232" t="s">
        <v>1055</v>
      </c>
      <c r="F220" s="233" t="s">
        <v>1056</v>
      </c>
      <c r="G220" s="234" t="s">
        <v>294</v>
      </c>
      <c r="H220" s="235">
        <v>1</v>
      </c>
      <c r="I220" s="236"/>
      <c r="J220" s="235">
        <f>ROUND(I220*H220,2)</f>
        <v>0</v>
      </c>
      <c r="K220" s="233" t="s">
        <v>160</v>
      </c>
      <c r="L220" s="237"/>
      <c r="M220" s="238" t="s">
        <v>79</v>
      </c>
      <c r="N220" s="239" t="s">
        <v>51</v>
      </c>
      <c r="O220" s="67"/>
      <c r="P220" s="189">
        <f>O220*H220</f>
        <v>0</v>
      </c>
      <c r="Q220" s="189">
        <v>0.021</v>
      </c>
      <c r="R220" s="189">
        <f>Q220*H220</f>
        <v>0.021</v>
      </c>
      <c r="S220" s="189">
        <v>0</v>
      </c>
      <c r="T220" s="190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191" t="s">
        <v>207</v>
      </c>
      <c r="AT220" s="191" t="s">
        <v>277</v>
      </c>
      <c r="AU220" s="191" t="s">
        <v>90</v>
      </c>
      <c r="AY220" s="19" t="s">
        <v>154</v>
      </c>
      <c r="BE220" s="192">
        <f>IF(N220="základní",J220,0)</f>
        <v>0</v>
      </c>
      <c r="BF220" s="192">
        <f>IF(N220="snížená",J220,0)</f>
        <v>0</v>
      </c>
      <c r="BG220" s="192">
        <f>IF(N220="zákl. přenesená",J220,0)</f>
        <v>0</v>
      </c>
      <c r="BH220" s="192">
        <f>IF(N220="sníž. přenesená",J220,0)</f>
        <v>0</v>
      </c>
      <c r="BI220" s="192">
        <f>IF(N220="nulová",J220,0)</f>
        <v>0</v>
      </c>
      <c r="BJ220" s="19" t="s">
        <v>88</v>
      </c>
      <c r="BK220" s="192">
        <f>ROUND(I220*H220,2)</f>
        <v>0</v>
      </c>
      <c r="BL220" s="19" t="s">
        <v>161</v>
      </c>
      <c r="BM220" s="191" t="s">
        <v>1057</v>
      </c>
    </row>
    <row r="221" spans="1:47" s="2" customFormat="1" ht="11.25">
      <c r="A221" s="37"/>
      <c r="B221" s="38"/>
      <c r="C221" s="39"/>
      <c r="D221" s="193" t="s">
        <v>163</v>
      </c>
      <c r="E221" s="39"/>
      <c r="F221" s="194" t="s">
        <v>1058</v>
      </c>
      <c r="G221" s="39"/>
      <c r="H221" s="39"/>
      <c r="I221" s="195"/>
      <c r="J221" s="39"/>
      <c r="K221" s="39"/>
      <c r="L221" s="42"/>
      <c r="M221" s="196"/>
      <c r="N221" s="197"/>
      <c r="O221" s="67"/>
      <c r="P221" s="67"/>
      <c r="Q221" s="67"/>
      <c r="R221" s="67"/>
      <c r="S221" s="67"/>
      <c r="T221" s="68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19" t="s">
        <v>163</v>
      </c>
      <c r="AU221" s="19" t="s">
        <v>90</v>
      </c>
    </row>
    <row r="222" spans="1:65" s="2" customFormat="1" ht="16.5" customHeight="1">
      <c r="A222" s="37"/>
      <c r="B222" s="38"/>
      <c r="C222" s="231" t="s">
        <v>342</v>
      </c>
      <c r="D222" s="231" t="s">
        <v>277</v>
      </c>
      <c r="E222" s="232" t="s">
        <v>1059</v>
      </c>
      <c r="F222" s="233" t="s">
        <v>1060</v>
      </c>
      <c r="G222" s="234" t="s">
        <v>294</v>
      </c>
      <c r="H222" s="235">
        <v>1</v>
      </c>
      <c r="I222" s="236"/>
      <c r="J222" s="235">
        <f>ROUND(I222*H222,2)</f>
        <v>0</v>
      </c>
      <c r="K222" s="233" t="s">
        <v>160</v>
      </c>
      <c r="L222" s="237"/>
      <c r="M222" s="238" t="s">
        <v>79</v>
      </c>
      <c r="N222" s="239" t="s">
        <v>51</v>
      </c>
      <c r="O222" s="67"/>
      <c r="P222" s="189">
        <f>O222*H222</f>
        <v>0</v>
      </c>
      <c r="Q222" s="189">
        <v>0.032</v>
      </c>
      <c r="R222" s="189">
        <f>Q222*H222</f>
        <v>0.032</v>
      </c>
      <c r="S222" s="189">
        <v>0</v>
      </c>
      <c r="T222" s="190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191" t="s">
        <v>207</v>
      </c>
      <c r="AT222" s="191" t="s">
        <v>277</v>
      </c>
      <c r="AU222" s="191" t="s">
        <v>90</v>
      </c>
      <c r="AY222" s="19" t="s">
        <v>154</v>
      </c>
      <c r="BE222" s="192">
        <f>IF(N222="základní",J222,0)</f>
        <v>0</v>
      </c>
      <c r="BF222" s="192">
        <f>IF(N222="snížená",J222,0)</f>
        <v>0</v>
      </c>
      <c r="BG222" s="192">
        <f>IF(N222="zákl. přenesená",J222,0)</f>
        <v>0</v>
      </c>
      <c r="BH222" s="192">
        <f>IF(N222="sníž. přenesená",J222,0)</f>
        <v>0</v>
      </c>
      <c r="BI222" s="192">
        <f>IF(N222="nulová",J222,0)</f>
        <v>0</v>
      </c>
      <c r="BJ222" s="19" t="s">
        <v>88</v>
      </c>
      <c r="BK222" s="192">
        <f>ROUND(I222*H222,2)</f>
        <v>0</v>
      </c>
      <c r="BL222" s="19" t="s">
        <v>161</v>
      </c>
      <c r="BM222" s="191" t="s">
        <v>1061</v>
      </c>
    </row>
    <row r="223" spans="1:47" s="2" customFormat="1" ht="11.25">
      <c r="A223" s="37"/>
      <c r="B223" s="38"/>
      <c r="C223" s="39"/>
      <c r="D223" s="193" t="s">
        <v>163</v>
      </c>
      <c r="E223" s="39"/>
      <c r="F223" s="194" t="s">
        <v>1062</v>
      </c>
      <c r="G223" s="39"/>
      <c r="H223" s="39"/>
      <c r="I223" s="195"/>
      <c r="J223" s="39"/>
      <c r="K223" s="39"/>
      <c r="L223" s="42"/>
      <c r="M223" s="196"/>
      <c r="N223" s="197"/>
      <c r="O223" s="67"/>
      <c r="P223" s="67"/>
      <c r="Q223" s="67"/>
      <c r="R223" s="67"/>
      <c r="S223" s="67"/>
      <c r="T223" s="68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9" t="s">
        <v>163</v>
      </c>
      <c r="AU223" s="19" t="s">
        <v>90</v>
      </c>
    </row>
    <row r="224" spans="1:65" s="2" customFormat="1" ht="24.2" customHeight="1">
      <c r="A224" s="37"/>
      <c r="B224" s="38"/>
      <c r="C224" s="181" t="s">
        <v>349</v>
      </c>
      <c r="D224" s="181" t="s">
        <v>156</v>
      </c>
      <c r="E224" s="182" t="s">
        <v>863</v>
      </c>
      <c r="F224" s="183" t="s">
        <v>864</v>
      </c>
      <c r="G224" s="184" t="s">
        <v>193</v>
      </c>
      <c r="H224" s="185">
        <v>1.88</v>
      </c>
      <c r="I224" s="186"/>
      <c r="J224" s="185">
        <f>ROUND(I224*H224,2)</f>
        <v>0</v>
      </c>
      <c r="K224" s="183" t="s">
        <v>160</v>
      </c>
      <c r="L224" s="42"/>
      <c r="M224" s="187" t="s">
        <v>79</v>
      </c>
      <c r="N224" s="188" t="s">
        <v>51</v>
      </c>
      <c r="O224" s="67"/>
      <c r="P224" s="189">
        <f>O224*H224</f>
        <v>0</v>
      </c>
      <c r="Q224" s="189">
        <v>0</v>
      </c>
      <c r="R224" s="189">
        <f>Q224*H224</f>
        <v>0</v>
      </c>
      <c r="S224" s="189">
        <v>0</v>
      </c>
      <c r="T224" s="190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191" t="s">
        <v>161</v>
      </c>
      <c r="AT224" s="191" t="s">
        <v>156</v>
      </c>
      <c r="AU224" s="191" t="s">
        <v>90</v>
      </c>
      <c r="AY224" s="19" t="s">
        <v>154</v>
      </c>
      <c r="BE224" s="192">
        <f>IF(N224="základní",J224,0)</f>
        <v>0</v>
      </c>
      <c r="BF224" s="192">
        <f>IF(N224="snížená",J224,0)</f>
        <v>0</v>
      </c>
      <c r="BG224" s="192">
        <f>IF(N224="zákl. přenesená",J224,0)</f>
        <v>0</v>
      </c>
      <c r="BH224" s="192">
        <f>IF(N224="sníž. přenesená",J224,0)</f>
        <v>0</v>
      </c>
      <c r="BI224" s="192">
        <f>IF(N224="nulová",J224,0)</f>
        <v>0</v>
      </c>
      <c r="BJ224" s="19" t="s">
        <v>88</v>
      </c>
      <c r="BK224" s="192">
        <f>ROUND(I224*H224,2)</f>
        <v>0</v>
      </c>
      <c r="BL224" s="19" t="s">
        <v>161</v>
      </c>
      <c r="BM224" s="191" t="s">
        <v>1063</v>
      </c>
    </row>
    <row r="225" spans="1:47" s="2" customFormat="1" ht="11.25">
      <c r="A225" s="37"/>
      <c r="B225" s="38"/>
      <c r="C225" s="39"/>
      <c r="D225" s="193" t="s">
        <v>163</v>
      </c>
      <c r="E225" s="39"/>
      <c r="F225" s="194" t="s">
        <v>866</v>
      </c>
      <c r="G225" s="39"/>
      <c r="H225" s="39"/>
      <c r="I225" s="195"/>
      <c r="J225" s="39"/>
      <c r="K225" s="39"/>
      <c r="L225" s="42"/>
      <c r="M225" s="196"/>
      <c r="N225" s="197"/>
      <c r="O225" s="67"/>
      <c r="P225" s="67"/>
      <c r="Q225" s="67"/>
      <c r="R225" s="67"/>
      <c r="S225" s="67"/>
      <c r="T225" s="68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9" t="s">
        <v>163</v>
      </c>
      <c r="AU225" s="19" t="s">
        <v>90</v>
      </c>
    </row>
    <row r="226" spans="2:51" s="13" customFormat="1" ht="11.25">
      <c r="B226" s="198"/>
      <c r="C226" s="199"/>
      <c r="D226" s="200" t="s">
        <v>165</v>
      </c>
      <c r="E226" s="201" t="s">
        <v>79</v>
      </c>
      <c r="F226" s="202" t="s">
        <v>1064</v>
      </c>
      <c r="G226" s="199"/>
      <c r="H226" s="203">
        <v>1.88</v>
      </c>
      <c r="I226" s="204"/>
      <c r="J226" s="199"/>
      <c r="K226" s="199"/>
      <c r="L226" s="205"/>
      <c r="M226" s="206"/>
      <c r="N226" s="207"/>
      <c r="O226" s="207"/>
      <c r="P226" s="207"/>
      <c r="Q226" s="207"/>
      <c r="R226" s="207"/>
      <c r="S226" s="207"/>
      <c r="T226" s="208"/>
      <c r="AT226" s="209" t="s">
        <v>165</v>
      </c>
      <c r="AU226" s="209" t="s">
        <v>90</v>
      </c>
      <c r="AV226" s="13" t="s">
        <v>90</v>
      </c>
      <c r="AW226" s="13" t="s">
        <v>41</v>
      </c>
      <c r="AX226" s="13" t="s">
        <v>88</v>
      </c>
      <c r="AY226" s="209" t="s">
        <v>154</v>
      </c>
    </row>
    <row r="227" spans="1:65" s="2" customFormat="1" ht="24.2" customHeight="1">
      <c r="A227" s="37"/>
      <c r="B227" s="38"/>
      <c r="C227" s="181" t="s">
        <v>356</v>
      </c>
      <c r="D227" s="181" t="s">
        <v>156</v>
      </c>
      <c r="E227" s="182" t="s">
        <v>868</v>
      </c>
      <c r="F227" s="183" t="s">
        <v>869</v>
      </c>
      <c r="G227" s="184" t="s">
        <v>193</v>
      </c>
      <c r="H227" s="185">
        <v>26.52</v>
      </c>
      <c r="I227" s="186"/>
      <c r="J227" s="185">
        <f>ROUND(I227*H227,2)</f>
        <v>0</v>
      </c>
      <c r="K227" s="183" t="s">
        <v>160</v>
      </c>
      <c r="L227" s="42"/>
      <c r="M227" s="187" t="s">
        <v>79</v>
      </c>
      <c r="N227" s="188" t="s">
        <v>51</v>
      </c>
      <c r="O227" s="67"/>
      <c r="P227" s="189">
        <f>O227*H227</f>
        <v>0</v>
      </c>
      <c r="Q227" s="189">
        <v>0</v>
      </c>
      <c r="R227" s="189">
        <f>Q227*H227</f>
        <v>0</v>
      </c>
      <c r="S227" s="189">
        <v>0</v>
      </c>
      <c r="T227" s="190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191" t="s">
        <v>161</v>
      </c>
      <c r="AT227" s="191" t="s">
        <v>156</v>
      </c>
      <c r="AU227" s="191" t="s">
        <v>90</v>
      </c>
      <c r="AY227" s="19" t="s">
        <v>154</v>
      </c>
      <c r="BE227" s="192">
        <f>IF(N227="základní",J227,0)</f>
        <v>0</v>
      </c>
      <c r="BF227" s="192">
        <f>IF(N227="snížená",J227,0)</f>
        <v>0</v>
      </c>
      <c r="BG227" s="192">
        <f>IF(N227="zákl. přenesená",J227,0)</f>
        <v>0</v>
      </c>
      <c r="BH227" s="192">
        <f>IF(N227="sníž. přenesená",J227,0)</f>
        <v>0</v>
      </c>
      <c r="BI227" s="192">
        <f>IF(N227="nulová",J227,0)</f>
        <v>0</v>
      </c>
      <c r="BJ227" s="19" t="s">
        <v>88</v>
      </c>
      <c r="BK227" s="192">
        <f>ROUND(I227*H227,2)</f>
        <v>0</v>
      </c>
      <c r="BL227" s="19" t="s">
        <v>161</v>
      </c>
      <c r="BM227" s="191" t="s">
        <v>1065</v>
      </c>
    </row>
    <row r="228" spans="1:47" s="2" customFormat="1" ht="11.25">
      <c r="A228" s="37"/>
      <c r="B228" s="38"/>
      <c r="C228" s="39"/>
      <c r="D228" s="193" t="s">
        <v>163</v>
      </c>
      <c r="E228" s="39"/>
      <c r="F228" s="194" t="s">
        <v>871</v>
      </c>
      <c r="G228" s="39"/>
      <c r="H228" s="39"/>
      <c r="I228" s="195"/>
      <c r="J228" s="39"/>
      <c r="K228" s="39"/>
      <c r="L228" s="42"/>
      <c r="M228" s="196"/>
      <c r="N228" s="197"/>
      <c r="O228" s="67"/>
      <c r="P228" s="67"/>
      <c r="Q228" s="67"/>
      <c r="R228" s="67"/>
      <c r="S228" s="67"/>
      <c r="T228" s="68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9" t="s">
        <v>163</v>
      </c>
      <c r="AU228" s="19" t="s">
        <v>90</v>
      </c>
    </row>
    <row r="229" spans="2:51" s="13" customFormat="1" ht="11.25">
      <c r="B229" s="198"/>
      <c r="C229" s="199"/>
      <c r="D229" s="200" t="s">
        <v>165</v>
      </c>
      <c r="E229" s="201" t="s">
        <v>79</v>
      </c>
      <c r="F229" s="202" t="s">
        <v>1066</v>
      </c>
      <c r="G229" s="199"/>
      <c r="H229" s="203">
        <v>9.07</v>
      </c>
      <c r="I229" s="204"/>
      <c r="J229" s="199"/>
      <c r="K229" s="199"/>
      <c r="L229" s="205"/>
      <c r="M229" s="206"/>
      <c r="N229" s="207"/>
      <c r="O229" s="207"/>
      <c r="P229" s="207"/>
      <c r="Q229" s="207"/>
      <c r="R229" s="207"/>
      <c r="S229" s="207"/>
      <c r="T229" s="208"/>
      <c r="AT229" s="209" t="s">
        <v>165</v>
      </c>
      <c r="AU229" s="209" t="s">
        <v>90</v>
      </c>
      <c r="AV229" s="13" t="s">
        <v>90</v>
      </c>
      <c r="AW229" s="13" t="s">
        <v>41</v>
      </c>
      <c r="AX229" s="13" t="s">
        <v>81</v>
      </c>
      <c r="AY229" s="209" t="s">
        <v>154</v>
      </c>
    </row>
    <row r="230" spans="2:51" s="13" customFormat="1" ht="11.25">
      <c r="B230" s="198"/>
      <c r="C230" s="199"/>
      <c r="D230" s="200" t="s">
        <v>165</v>
      </c>
      <c r="E230" s="201" t="s">
        <v>79</v>
      </c>
      <c r="F230" s="202" t="s">
        <v>1067</v>
      </c>
      <c r="G230" s="199"/>
      <c r="H230" s="203">
        <v>8.89</v>
      </c>
      <c r="I230" s="204"/>
      <c r="J230" s="199"/>
      <c r="K230" s="199"/>
      <c r="L230" s="205"/>
      <c r="M230" s="206"/>
      <c r="N230" s="207"/>
      <c r="O230" s="207"/>
      <c r="P230" s="207"/>
      <c r="Q230" s="207"/>
      <c r="R230" s="207"/>
      <c r="S230" s="207"/>
      <c r="T230" s="208"/>
      <c r="AT230" s="209" t="s">
        <v>165</v>
      </c>
      <c r="AU230" s="209" t="s">
        <v>90</v>
      </c>
      <c r="AV230" s="13" t="s">
        <v>90</v>
      </c>
      <c r="AW230" s="13" t="s">
        <v>41</v>
      </c>
      <c r="AX230" s="13" t="s">
        <v>81</v>
      </c>
      <c r="AY230" s="209" t="s">
        <v>154</v>
      </c>
    </row>
    <row r="231" spans="2:51" s="13" customFormat="1" ht="11.25">
      <c r="B231" s="198"/>
      <c r="C231" s="199"/>
      <c r="D231" s="200" t="s">
        <v>165</v>
      </c>
      <c r="E231" s="201" t="s">
        <v>79</v>
      </c>
      <c r="F231" s="202" t="s">
        <v>1068</v>
      </c>
      <c r="G231" s="199"/>
      <c r="H231" s="203">
        <v>8.56</v>
      </c>
      <c r="I231" s="204"/>
      <c r="J231" s="199"/>
      <c r="K231" s="199"/>
      <c r="L231" s="205"/>
      <c r="M231" s="206"/>
      <c r="N231" s="207"/>
      <c r="O231" s="207"/>
      <c r="P231" s="207"/>
      <c r="Q231" s="207"/>
      <c r="R231" s="207"/>
      <c r="S231" s="207"/>
      <c r="T231" s="208"/>
      <c r="AT231" s="209" t="s">
        <v>165</v>
      </c>
      <c r="AU231" s="209" t="s">
        <v>90</v>
      </c>
      <c r="AV231" s="13" t="s">
        <v>90</v>
      </c>
      <c r="AW231" s="13" t="s">
        <v>41</v>
      </c>
      <c r="AX231" s="13" t="s">
        <v>81</v>
      </c>
      <c r="AY231" s="209" t="s">
        <v>154</v>
      </c>
    </row>
    <row r="232" spans="2:51" s="15" customFormat="1" ht="11.25">
      <c r="B232" s="220"/>
      <c r="C232" s="221"/>
      <c r="D232" s="200" t="s">
        <v>165</v>
      </c>
      <c r="E232" s="222" t="s">
        <v>79</v>
      </c>
      <c r="F232" s="223" t="s">
        <v>206</v>
      </c>
      <c r="G232" s="221"/>
      <c r="H232" s="224">
        <v>26.52</v>
      </c>
      <c r="I232" s="225"/>
      <c r="J232" s="221"/>
      <c r="K232" s="221"/>
      <c r="L232" s="226"/>
      <c r="M232" s="227"/>
      <c r="N232" s="228"/>
      <c r="O232" s="228"/>
      <c r="P232" s="228"/>
      <c r="Q232" s="228"/>
      <c r="R232" s="228"/>
      <c r="S232" s="228"/>
      <c r="T232" s="229"/>
      <c r="AT232" s="230" t="s">
        <v>165</v>
      </c>
      <c r="AU232" s="230" t="s">
        <v>90</v>
      </c>
      <c r="AV232" s="15" t="s">
        <v>161</v>
      </c>
      <c r="AW232" s="15" t="s">
        <v>41</v>
      </c>
      <c r="AX232" s="15" t="s">
        <v>88</v>
      </c>
      <c r="AY232" s="230" t="s">
        <v>154</v>
      </c>
    </row>
    <row r="233" spans="1:65" s="2" customFormat="1" ht="24.2" customHeight="1">
      <c r="A233" s="37"/>
      <c r="B233" s="38"/>
      <c r="C233" s="181" t="s">
        <v>364</v>
      </c>
      <c r="D233" s="181" t="s">
        <v>156</v>
      </c>
      <c r="E233" s="182" t="s">
        <v>873</v>
      </c>
      <c r="F233" s="183" t="s">
        <v>874</v>
      </c>
      <c r="G233" s="184" t="s">
        <v>216</v>
      </c>
      <c r="H233" s="185">
        <v>60.29</v>
      </c>
      <c r="I233" s="186"/>
      <c r="J233" s="185">
        <f>ROUND(I233*H233,2)</f>
        <v>0</v>
      </c>
      <c r="K233" s="183" t="s">
        <v>160</v>
      </c>
      <c r="L233" s="42"/>
      <c r="M233" s="187" t="s">
        <v>79</v>
      </c>
      <c r="N233" s="188" t="s">
        <v>51</v>
      </c>
      <c r="O233" s="67"/>
      <c r="P233" s="189">
        <f>O233*H233</f>
        <v>0</v>
      </c>
      <c r="Q233" s="189">
        <v>0.00632</v>
      </c>
      <c r="R233" s="189">
        <f>Q233*H233</f>
        <v>0.3810328</v>
      </c>
      <c r="S233" s="189">
        <v>0</v>
      </c>
      <c r="T233" s="190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191" t="s">
        <v>161</v>
      </c>
      <c r="AT233" s="191" t="s">
        <v>156</v>
      </c>
      <c r="AU233" s="191" t="s">
        <v>90</v>
      </c>
      <c r="AY233" s="19" t="s">
        <v>154</v>
      </c>
      <c r="BE233" s="192">
        <f>IF(N233="základní",J233,0)</f>
        <v>0</v>
      </c>
      <c r="BF233" s="192">
        <f>IF(N233="snížená",J233,0)</f>
        <v>0</v>
      </c>
      <c r="BG233" s="192">
        <f>IF(N233="zákl. přenesená",J233,0)</f>
        <v>0</v>
      </c>
      <c r="BH233" s="192">
        <f>IF(N233="sníž. přenesená",J233,0)</f>
        <v>0</v>
      </c>
      <c r="BI233" s="192">
        <f>IF(N233="nulová",J233,0)</f>
        <v>0</v>
      </c>
      <c r="BJ233" s="19" t="s">
        <v>88</v>
      </c>
      <c r="BK233" s="192">
        <f>ROUND(I233*H233,2)</f>
        <v>0</v>
      </c>
      <c r="BL233" s="19" t="s">
        <v>161</v>
      </c>
      <c r="BM233" s="191" t="s">
        <v>1069</v>
      </c>
    </row>
    <row r="234" spans="1:47" s="2" customFormat="1" ht="11.25">
      <c r="A234" s="37"/>
      <c r="B234" s="38"/>
      <c r="C234" s="39"/>
      <c r="D234" s="193" t="s">
        <v>163</v>
      </c>
      <c r="E234" s="39"/>
      <c r="F234" s="194" t="s">
        <v>876</v>
      </c>
      <c r="G234" s="39"/>
      <c r="H234" s="39"/>
      <c r="I234" s="195"/>
      <c r="J234" s="39"/>
      <c r="K234" s="39"/>
      <c r="L234" s="42"/>
      <c r="M234" s="196"/>
      <c r="N234" s="197"/>
      <c r="O234" s="67"/>
      <c r="P234" s="67"/>
      <c r="Q234" s="67"/>
      <c r="R234" s="67"/>
      <c r="S234" s="67"/>
      <c r="T234" s="68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9" t="s">
        <v>163</v>
      </c>
      <c r="AU234" s="19" t="s">
        <v>90</v>
      </c>
    </row>
    <row r="235" spans="2:51" s="13" customFormat="1" ht="11.25">
      <c r="B235" s="198"/>
      <c r="C235" s="199"/>
      <c r="D235" s="200" t="s">
        <v>165</v>
      </c>
      <c r="E235" s="201" t="s">
        <v>79</v>
      </c>
      <c r="F235" s="202" t="s">
        <v>1070</v>
      </c>
      <c r="G235" s="199"/>
      <c r="H235" s="203">
        <v>20.62</v>
      </c>
      <c r="I235" s="204"/>
      <c r="J235" s="199"/>
      <c r="K235" s="199"/>
      <c r="L235" s="205"/>
      <c r="M235" s="206"/>
      <c r="N235" s="207"/>
      <c r="O235" s="207"/>
      <c r="P235" s="207"/>
      <c r="Q235" s="207"/>
      <c r="R235" s="207"/>
      <c r="S235" s="207"/>
      <c r="T235" s="208"/>
      <c r="AT235" s="209" t="s">
        <v>165</v>
      </c>
      <c r="AU235" s="209" t="s">
        <v>90</v>
      </c>
      <c r="AV235" s="13" t="s">
        <v>90</v>
      </c>
      <c r="AW235" s="13" t="s">
        <v>41</v>
      </c>
      <c r="AX235" s="13" t="s">
        <v>81</v>
      </c>
      <c r="AY235" s="209" t="s">
        <v>154</v>
      </c>
    </row>
    <row r="236" spans="2:51" s="13" customFormat="1" ht="11.25">
      <c r="B236" s="198"/>
      <c r="C236" s="199"/>
      <c r="D236" s="200" t="s">
        <v>165</v>
      </c>
      <c r="E236" s="201" t="s">
        <v>79</v>
      </c>
      <c r="F236" s="202" t="s">
        <v>1071</v>
      </c>
      <c r="G236" s="199"/>
      <c r="H236" s="203">
        <v>20.21</v>
      </c>
      <c r="I236" s="204"/>
      <c r="J236" s="199"/>
      <c r="K236" s="199"/>
      <c r="L236" s="205"/>
      <c r="M236" s="206"/>
      <c r="N236" s="207"/>
      <c r="O236" s="207"/>
      <c r="P236" s="207"/>
      <c r="Q236" s="207"/>
      <c r="R236" s="207"/>
      <c r="S236" s="207"/>
      <c r="T236" s="208"/>
      <c r="AT236" s="209" t="s">
        <v>165</v>
      </c>
      <c r="AU236" s="209" t="s">
        <v>90</v>
      </c>
      <c r="AV236" s="13" t="s">
        <v>90</v>
      </c>
      <c r="AW236" s="13" t="s">
        <v>41</v>
      </c>
      <c r="AX236" s="13" t="s">
        <v>81</v>
      </c>
      <c r="AY236" s="209" t="s">
        <v>154</v>
      </c>
    </row>
    <row r="237" spans="2:51" s="13" customFormat="1" ht="11.25">
      <c r="B237" s="198"/>
      <c r="C237" s="199"/>
      <c r="D237" s="200" t="s">
        <v>165</v>
      </c>
      <c r="E237" s="201" t="s">
        <v>79</v>
      </c>
      <c r="F237" s="202" t="s">
        <v>1072</v>
      </c>
      <c r="G237" s="199"/>
      <c r="H237" s="203">
        <v>19.46</v>
      </c>
      <c r="I237" s="204"/>
      <c r="J237" s="199"/>
      <c r="K237" s="199"/>
      <c r="L237" s="205"/>
      <c r="M237" s="206"/>
      <c r="N237" s="207"/>
      <c r="O237" s="207"/>
      <c r="P237" s="207"/>
      <c r="Q237" s="207"/>
      <c r="R237" s="207"/>
      <c r="S237" s="207"/>
      <c r="T237" s="208"/>
      <c r="AT237" s="209" t="s">
        <v>165</v>
      </c>
      <c r="AU237" s="209" t="s">
        <v>90</v>
      </c>
      <c r="AV237" s="13" t="s">
        <v>90</v>
      </c>
      <c r="AW237" s="13" t="s">
        <v>41</v>
      </c>
      <c r="AX237" s="13" t="s">
        <v>81</v>
      </c>
      <c r="AY237" s="209" t="s">
        <v>154</v>
      </c>
    </row>
    <row r="238" spans="2:51" s="15" customFormat="1" ht="11.25">
      <c r="B238" s="220"/>
      <c r="C238" s="221"/>
      <c r="D238" s="200" t="s">
        <v>165</v>
      </c>
      <c r="E238" s="222" t="s">
        <v>79</v>
      </c>
      <c r="F238" s="223" t="s">
        <v>206</v>
      </c>
      <c r="G238" s="221"/>
      <c r="H238" s="224">
        <v>60.29</v>
      </c>
      <c r="I238" s="225"/>
      <c r="J238" s="221"/>
      <c r="K238" s="221"/>
      <c r="L238" s="226"/>
      <c r="M238" s="227"/>
      <c r="N238" s="228"/>
      <c r="O238" s="228"/>
      <c r="P238" s="228"/>
      <c r="Q238" s="228"/>
      <c r="R238" s="228"/>
      <c r="S238" s="228"/>
      <c r="T238" s="229"/>
      <c r="AT238" s="230" t="s">
        <v>165</v>
      </c>
      <c r="AU238" s="230" t="s">
        <v>90</v>
      </c>
      <c r="AV238" s="15" t="s">
        <v>161</v>
      </c>
      <c r="AW238" s="15" t="s">
        <v>41</v>
      </c>
      <c r="AX238" s="15" t="s">
        <v>88</v>
      </c>
      <c r="AY238" s="230" t="s">
        <v>154</v>
      </c>
    </row>
    <row r="239" spans="2:63" s="12" customFormat="1" ht="22.9" customHeight="1">
      <c r="B239" s="165"/>
      <c r="C239" s="166"/>
      <c r="D239" s="167" t="s">
        <v>80</v>
      </c>
      <c r="E239" s="179" t="s">
        <v>207</v>
      </c>
      <c r="F239" s="179" t="s">
        <v>460</v>
      </c>
      <c r="G239" s="166"/>
      <c r="H239" s="166"/>
      <c r="I239" s="169"/>
      <c r="J239" s="180">
        <f>BK239</f>
        <v>0</v>
      </c>
      <c r="K239" s="166"/>
      <c r="L239" s="171"/>
      <c r="M239" s="172"/>
      <c r="N239" s="173"/>
      <c r="O239" s="173"/>
      <c r="P239" s="174">
        <f>SUM(P240:P307)</f>
        <v>0</v>
      </c>
      <c r="Q239" s="173"/>
      <c r="R239" s="174">
        <f>SUM(R240:R307)</f>
        <v>114.476116</v>
      </c>
      <c r="S239" s="173"/>
      <c r="T239" s="175">
        <f>SUM(T240:T307)</f>
        <v>0.2</v>
      </c>
      <c r="AR239" s="176" t="s">
        <v>88</v>
      </c>
      <c r="AT239" s="177" t="s">
        <v>80</v>
      </c>
      <c r="AU239" s="177" t="s">
        <v>88</v>
      </c>
      <c r="AY239" s="176" t="s">
        <v>154</v>
      </c>
      <c r="BK239" s="178">
        <f>SUM(BK240:BK307)</f>
        <v>0</v>
      </c>
    </row>
    <row r="240" spans="1:65" s="2" customFormat="1" ht="24.2" customHeight="1">
      <c r="A240" s="37"/>
      <c r="B240" s="38"/>
      <c r="C240" s="181" t="s">
        <v>370</v>
      </c>
      <c r="D240" s="181" t="s">
        <v>156</v>
      </c>
      <c r="E240" s="182" t="s">
        <v>883</v>
      </c>
      <c r="F240" s="183" t="s">
        <v>884</v>
      </c>
      <c r="G240" s="184" t="s">
        <v>159</v>
      </c>
      <c r="H240" s="185">
        <v>57.69</v>
      </c>
      <c r="I240" s="186"/>
      <c r="J240" s="185">
        <f>ROUND(I240*H240,2)</f>
        <v>0</v>
      </c>
      <c r="K240" s="183" t="s">
        <v>160</v>
      </c>
      <c r="L240" s="42"/>
      <c r="M240" s="187" t="s">
        <v>79</v>
      </c>
      <c r="N240" s="188" t="s">
        <v>51</v>
      </c>
      <c r="O240" s="67"/>
      <c r="P240" s="189">
        <f>O240*H240</f>
        <v>0</v>
      </c>
      <c r="Q240" s="189">
        <v>0.0004</v>
      </c>
      <c r="R240" s="189">
        <f>Q240*H240</f>
        <v>0.023076</v>
      </c>
      <c r="S240" s="189">
        <v>0</v>
      </c>
      <c r="T240" s="190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191" t="s">
        <v>161</v>
      </c>
      <c r="AT240" s="191" t="s">
        <v>156</v>
      </c>
      <c r="AU240" s="191" t="s">
        <v>90</v>
      </c>
      <c r="AY240" s="19" t="s">
        <v>154</v>
      </c>
      <c r="BE240" s="192">
        <f>IF(N240="základní",J240,0)</f>
        <v>0</v>
      </c>
      <c r="BF240" s="192">
        <f>IF(N240="snížená",J240,0)</f>
        <v>0</v>
      </c>
      <c r="BG240" s="192">
        <f>IF(N240="zákl. přenesená",J240,0)</f>
        <v>0</v>
      </c>
      <c r="BH240" s="192">
        <f>IF(N240="sníž. přenesená",J240,0)</f>
        <v>0</v>
      </c>
      <c r="BI240" s="192">
        <f>IF(N240="nulová",J240,0)</f>
        <v>0</v>
      </c>
      <c r="BJ240" s="19" t="s">
        <v>88</v>
      </c>
      <c r="BK240" s="192">
        <f>ROUND(I240*H240,2)</f>
        <v>0</v>
      </c>
      <c r="BL240" s="19" t="s">
        <v>161</v>
      </c>
      <c r="BM240" s="191" t="s">
        <v>1073</v>
      </c>
    </row>
    <row r="241" spans="1:47" s="2" customFormat="1" ht="11.25">
      <c r="A241" s="37"/>
      <c r="B241" s="38"/>
      <c r="C241" s="39"/>
      <c r="D241" s="193" t="s">
        <v>163</v>
      </c>
      <c r="E241" s="39"/>
      <c r="F241" s="194" t="s">
        <v>886</v>
      </c>
      <c r="G241" s="39"/>
      <c r="H241" s="39"/>
      <c r="I241" s="195"/>
      <c r="J241" s="39"/>
      <c r="K241" s="39"/>
      <c r="L241" s="42"/>
      <c r="M241" s="196"/>
      <c r="N241" s="197"/>
      <c r="O241" s="67"/>
      <c r="P241" s="67"/>
      <c r="Q241" s="67"/>
      <c r="R241" s="67"/>
      <c r="S241" s="67"/>
      <c r="T241" s="68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9" t="s">
        <v>163</v>
      </c>
      <c r="AU241" s="19" t="s">
        <v>90</v>
      </c>
    </row>
    <row r="242" spans="1:47" s="2" customFormat="1" ht="19.5">
      <c r="A242" s="37"/>
      <c r="B242" s="38"/>
      <c r="C242" s="39"/>
      <c r="D242" s="200" t="s">
        <v>326</v>
      </c>
      <c r="E242" s="39"/>
      <c r="F242" s="240" t="s">
        <v>887</v>
      </c>
      <c r="G242" s="39"/>
      <c r="H242" s="39"/>
      <c r="I242" s="195"/>
      <c r="J242" s="39"/>
      <c r="K242" s="39"/>
      <c r="L242" s="42"/>
      <c r="M242" s="196"/>
      <c r="N242" s="197"/>
      <c r="O242" s="67"/>
      <c r="P242" s="67"/>
      <c r="Q242" s="67"/>
      <c r="R242" s="67"/>
      <c r="S242" s="67"/>
      <c r="T242" s="68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9" t="s">
        <v>326</v>
      </c>
      <c r="AU242" s="19" t="s">
        <v>90</v>
      </c>
    </row>
    <row r="243" spans="2:51" s="13" customFormat="1" ht="11.25">
      <c r="B243" s="198"/>
      <c r="C243" s="199"/>
      <c r="D243" s="200" t="s">
        <v>165</v>
      </c>
      <c r="E243" s="201" t="s">
        <v>79</v>
      </c>
      <c r="F243" s="202" t="s">
        <v>1074</v>
      </c>
      <c r="G243" s="199"/>
      <c r="H243" s="203">
        <v>57.69</v>
      </c>
      <c r="I243" s="204"/>
      <c r="J243" s="199"/>
      <c r="K243" s="199"/>
      <c r="L243" s="205"/>
      <c r="M243" s="206"/>
      <c r="N243" s="207"/>
      <c r="O243" s="207"/>
      <c r="P243" s="207"/>
      <c r="Q243" s="207"/>
      <c r="R243" s="207"/>
      <c r="S243" s="207"/>
      <c r="T243" s="208"/>
      <c r="AT243" s="209" t="s">
        <v>165</v>
      </c>
      <c r="AU243" s="209" t="s">
        <v>90</v>
      </c>
      <c r="AV243" s="13" t="s">
        <v>90</v>
      </c>
      <c r="AW243" s="13" t="s">
        <v>41</v>
      </c>
      <c r="AX243" s="13" t="s">
        <v>88</v>
      </c>
      <c r="AY243" s="209" t="s">
        <v>154</v>
      </c>
    </row>
    <row r="244" spans="1:65" s="2" customFormat="1" ht="16.5" customHeight="1">
      <c r="A244" s="37"/>
      <c r="B244" s="38"/>
      <c r="C244" s="231" t="s">
        <v>376</v>
      </c>
      <c r="D244" s="231" t="s">
        <v>277</v>
      </c>
      <c r="E244" s="232" t="s">
        <v>889</v>
      </c>
      <c r="F244" s="233" t="s">
        <v>890</v>
      </c>
      <c r="G244" s="234" t="s">
        <v>159</v>
      </c>
      <c r="H244" s="235">
        <v>54.23</v>
      </c>
      <c r="I244" s="236"/>
      <c r="J244" s="235">
        <f>ROUND(I244*H244,2)</f>
        <v>0</v>
      </c>
      <c r="K244" s="233" t="s">
        <v>79</v>
      </c>
      <c r="L244" s="237"/>
      <c r="M244" s="238" t="s">
        <v>79</v>
      </c>
      <c r="N244" s="239" t="s">
        <v>51</v>
      </c>
      <c r="O244" s="67"/>
      <c r="P244" s="189">
        <f>O244*H244</f>
        <v>0</v>
      </c>
      <c r="Q244" s="189">
        <v>1.554</v>
      </c>
      <c r="R244" s="189">
        <f>Q244*H244</f>
        <v>84.27342</v>
      </c>
      <c r="S244" s="189">
        <v>0</v>
      </c>
      <c r="T244" s="190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191" t="s">
        <v>207</v>
      </c>
      <c r="AT244" s="191" t="s">
        <v>277</v>
      </c>
      <c r="AU244" s="191" t="s">
        <v>90</v>
      </c>
      <c r="AY244" s="19" t="s">
        <v>154</v>
      </c>
      <c r="BE244" s="192">
        <f>IF(N244="základní",J244,0)</f>
        <v>0</v>
      </c>
      <c r="BF244" s="192">
        <f>IF(N244="snížená",J244,0)</f>
        <v>0</v>
      </c>
      <c r="BG244" s="192">
        <f>IF(N244="zákl. přenesená",J244,0)</f>
        <v>0</v>
      </c>
      <c r="BH244" s="192">
        <f>IF(N244="sníž. přenesená",J244,0)</f>
        <v>0</v>
      </c>
      <c r="BI244" s="192">
        <f>IF(N244="nulová",J244,0)</f>
        <v>0</v>
      </c>
      <c r="BJ244" s="19" t="s">
        <v>88</v>
      </c>
      <c r="BK244" s="192">
        <f>ROUND(I244*H244,2)</f>
        <v>0</v>
      </c>
      <c r="BL244" s="19" t="s">
        <v>161</v>
      </c>
      <c r="BM244" s="191" t="s">
        <v>1075</v>
      </c>
    </row>
    <row r="245" spans="1:47" s="2" customFormat="1" ht="19.5">
      <c r="A245" s="37"/>
      <c r="B245" s="38"/>
      <c r="C245" s="39"/>
      <c r="D245" s="200" t="s">
        <v>326</v>
      </c>
      <c r="E245" s="39"/>
      <c r="F245" s="240" t="s">
        <v>892</v>
      </c>
      <c r="G245" s="39"/>
      <c r="H245" s="39"/>
      <c r="I245" s="195"/>
      <c r="J245" s="39"/>
      <c r="K245" s="39"/>
      <c r="L245" s="42"/>
      <c r="M245" s="196"/>
      <c r="N245" s="197"/>
      <c r="O245" s="67"/>
      <c r="P245" s="67"/>
      <c r="Q245" s="67"/>
      <c r="R245" s="67"/>
      <c r="S245" s="67"/>
      <c r="T245" s="68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9" t="s">
        <v>326</v>
      </c>
      <c r="AU245" s="19" t="s">
        <v>90</v>
      </c>
    </row>
    <row r="246" spans="2:51" s="13" customFormat="1" ht="11.25">
      <c r="B246" s="198"/>
      <c r="C246" s="199"/>
      <c r="D246" s="200" t="s">
        <v>165</v>
      </c>
      <c r="E246" s="201" t="s">
        <v>79</v>
      </c>
      <c r="F246" s="202" t="s">
        <v>1076</v>
      </c>
      <c r="G246" s="199"/>
      <c r="H246" s="203">
        <v>54.23</v>
      </c>
      <c r="I246" s="204"/>
      <c r="J246" s="199"/>
      <c r="K246" s="199"/>
      <c r="L246" s="205"/>
      <c r="M246" s="206"/>
      <c r="N246" s="207"/>
      <c r="O246" s="207"/>
      <c r="P246" s="207"/>
      <c r="Q246" s="207"/>
      <c r="R246" s="207"/>
      <c r="S246" s="207"/>
      <c r="T246" s="208"/>
      <c r="AT246" s="209" t="s">
        <v>165</v>
      </c>
      <c r="AU246" s="209" t="s">
        <v>90</v>
      </c>
      <c r="AV246" s="13" t="s">
        <v>90</v>
      </c>
      <c r="AW246" s="13" t="s">
        <v>41</v>
      </c>
      <c r="AX246" s="13" t="s">
        <v>88</v>
      </c>
      <c r="AY246" s="209" t="s">
        <v>154</v>
      </c>
    </row>
    <row r="247" spans="1:65" s="2" customFormat="1" ht="16.5" customHeight="1">
      <c r="A247" s="37"/>
      <c r="B247" s="38"/>
      <c r="C247" s="231" t="s">
        <v>382</v>
      </c>
      <c r="D247" s="231" t="s">
        <v>277</v>
      </c>
      <c r="E247" s="232" t="s">
        <v>1077</v>
      </c>
      <c r="F247" s="233" t="s">
        <v>1078</v>
      </c>
      <c r="G247" s="234" t="s">
        <v>294</v>
      </c>
      <c r="H247" s="235">
        <v>2</v>
      </c>
      <c r="I247" s="236"/>
      <c r="J247" s="235">
        <f>ROUND(I247*H247,2)</f>
        <v>0</v>
      </c>
      <c r="K247" s="233" t="s">
        <v>79</v>
      </c>
      <c r="L247" s="237"/>
      <c r="M247" s="238" t="s">
        <v>79</v>
      </c>
      <c r="N247" s="239" t="s">
        <v>51</v>
      </c>
      <c r="O247" s="67"/>
      <c r="P247" s="189">
        <f>O247*H247</f>
        <v>0</v>
      </c>
      <c r="Q247" s="189">
        <v>2.9</v>
      </c>
      <c r="R247" s="189">
        <f>Q247*H247</f>
        <v>5.8</v>
      </c>
      <c r="S247" s="189">
        <v>0</v>
      </c>
      <c r="T247" s="190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191" t="s">
        <v>207</v>
      </c>
      <c r="AT247" s="191" t="s">
        <v>277</v>
      </c>
      <c r="AU247" s="191" t="s">
        <v>90</v>
      </c>
      <c r="AY247" s="19" t="s">
        <v>154</v>
      </c>
      <c r="BE247" s="192">
        <f>IF(N247="základní",J247,0)</f>
        <v>0</v>
      </c>
      <c r="BF247" s="192">
        <f>IF(N247="snížená",J247,0)</f>
        <v>0</v>
      </c>
      <c r="BG247" s="192">
        <f>IF(N247="zákl. přenesená",J247,0)</f>
        <v>0</v>
      </c>
      <c r="BH247" s="192">
        <f>IF(N247="sníž. přenesená",J247,0)</f>
        <v>0</v>
      </c>
      <c r="BI247" s="192">
        <f>IF(N247="nulová",J247,0)</f>
        <v>0</v>
      </c>
      <c r="BJ247" s="19" t="s">
        <v>88</v>
      </c>
      <c r="BK247" s="192">
        <f>ROUND(I247*H247,2)</f>
        <v>0</v>
      </c>
      <c r="BL247" s="19" t="s">
        <v>161</v>
      </c>
      <c r="BM247" s="191" t="s">
        <v>1079</v>
      </c>
    </row>
    <row r="248" spans="1:47" s="2" customFormat="1" ht="19.5">
      <c r="A248" s="37"/>
      <c r="B248" s="38"/>
      <c r="C248" s="39"/>
      <c r="D248" s="200" t="s">
        <v>326</v>
      </c>
      <c r="E248" s="39"/>
      <c r="F248" s="240" t="s">
        <v>892</v>
      </c>
      <c r="G248" s="39"/>
      <c r="H248" s="39"/>
      <c r="I248" s="195"/>
      <c r="J248" s="39"/>
      <c r="K248" s="39"/>
      <c r="L248" s="42"/>
      <c r="M248" s="196"/>
      <c r="N248" s="197"/>
      <c r="O248" s="67"/>
      <c r="P248" s="67"/>
      <c r="Q248" s="67"/>
      <c r="R248" s="67"/>
      <c r="S248" s="67"/>
      <c r="T248" s="68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9" t="s">
        <v>326</v>
      </c>
      <c r="AU248" s="19" t="s">
        <v>90</v>
      </c>
    </row>
    <row r="249" spans="1:65" s="2" customFormat="1" ht="24.2" customHeight="1">
      <c r="A249" s="37"/>
      <c r="B249" s="38"/>
      <c r="C249" s="181" t="s">
        <v>388</v>
      </c>
      <c r="D249" s="181" t="s">
        <v>156</v>
      </c>
      <c r="E249" s="182" t="s">
        <v>507</v>
      </c>
      <c r="F249" s="183" t="s">
        <v>508</v>
      </c>
      <c r="G249" s="184" t="s">
        <v>294</v>
      </c>
      <c r="H249" s="185">
        <v>4</v>
      </c>
      <c r="I249" s="186"/>
      <c r="J249" s="185">
        <f>ROUND(I249*H249,2)</f>
        <v>0</v>
      </c>
      <c r="K249" s="183" t="s">
        <v>160</v>
      </c>
      <c r="L249" s="42"/>
      <c r="M249" s="187" t="s">
        <v>79</v>
      </c>
      <c r="N249" s="188" t="s">
        <v>51</v>
      </c>
      <c r="O249" s="67"/>
      <c r="P249" s="189">
        <f>O249*H249</f>
        <v>0</v>
      </c>
      <c r="Q249" s="189">
        <v>0.06864</v>
      </c>
      <c r="R249" s="189">
        <f>Q249*H249</f>
        <v>0.27456</v>
      </c>
      <c r="S249" s="189">
        <v>0</v>
      </c>
      <c r="T249" s="190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191" t="s">
        <v>161</v>
      </c>
      <c r="AT249" s="191" t="s">
        <v>156</v>
      </c>
      <c r="AU249" s="191" t="s">
        <v>90</v>
      </c>
      <c r="AY249" s="19" t="s">
        <v>154</v>
      </c>
      <c r="BE249" s="192">
        <f>IF(N249="základní",J249,0)</f>
        <v>0</v>
      </c>
      <c r="BF249" s="192">
        <f>IF(N249="snížená",J249,0)</f>
        <v>0</v>
      </c>
      <c r="BG249" s="192">
        <f>IF(N249="zákl. přenesená",J249,0)</f>
        <v>0</v>
      </c>
      <c r="BH249" s="192">
        <f>IF(N249="sníž. přenesená",J249,0)</f>
        <v>0</v>
      </c>
      <c r="BI249" s="192">
        <f>IF(N249="nulová",J249,0)</f>
        <v>0</v>
      </c>
      <c r="BJ249" s="19" t="s">
        <v>88</v>
      </c>
      <c r="BK249" s="192">
        <f>ROUND(I249*H249,2)</f>
        <v>0</v>
      </c>
      <c r="BL249" s="19" t="s">
        <v>161</v>
      </c>
      <c r="BM249" s="191" t="s">
        <v>1080</v>
      </c>
    </row>
    <row r="250" spans="1:47" s="2" customFormat="1" ht="11.25">
      <c r="A250" s="37"/>
      <c r="B250" s="38"/>
      <c r="C250" s="39"/>
      <c r="D250" s="193" t="s">
        <v>163</v>
      </c>
      <c r="E250" s="39"/>
      <c r="F250" s="194" t="s">
        <v>510</v>
      </c>
      <c r="G250" s="39"/>
      <c r="H250" s="39"/>
      <c r="I250" s="195"/>
      <c r="J250" s="39"/>
      <c r="K250" s="39"/>
      <c r="L250" s="42"/>
      <c r="M250" s="196"/>
      <c r="N250" s="197"/>
      <c r="O250" s="67"/>
      <c r="P250" s="67"/>
      <c r="Q250" s="67"/>
      <c r="R250" s="67"/>
      <c r="S250" s="67"/>
      <c r="T250" s="68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9" t="s">
        <v>163</v>
      </c>
      <c r="AU250" s="19" t="s">
        <v>90</v>
      </c>
    </row>
    <row r="251" spans="2:51" s="13" customFormat="1" ht="11.25">
      <c r="B251" s="198"/>
      <c r="C251" s="199"/>
      <c r="D251" s="200" t="s">
        <v>165</v>
      </c>
      <c r="E251" s="201" t="s">
        <v>79</v>
      </c>
      <c r="F251" s="202" t="s">
        <v>1081</v>
      </c>
      <c r="G251" s="199"/>
      <c r="H251" s="203">
        <v>4</v>
      </c>
      <c r="I251" s="204"/>
      <c r="J251" s="199"/>
      <c r="K251" s="199"/>
      <c r="L251" s="205"/>
      <c r="M251" s="206"/>
      <c r="N251" s="207"/>
      <c r="O251" s="207"/>
      <c r="P251" s="207"/>
      <c r="Q251" s="207"/>
      <c r="R251" s="207"/>
      <c r="S251" s="207"/>
      <c r="T251" s="208"/>
      <c r="AT251" s="209" t="s">
        <v>165</v>
      </c>
      <c r="AU251" s="209" t="s">
        <v>90</v>
      </c>
      <c r="AV251" s="13" t="s">
        <v>90</v>
      </c>
      <c r="AW251" s="13" t="s">
        <v>41</v>
      </c>
      <c r="AX251" s="13" t="s">
        <v>88</v>
      </c>
      <c r="AY251" s="209" t="s">
        <v>154</v>
      </c>
    </row>
    <row r="252" spans="1:65" s="2" customFormat="1" ht="24.2" customHeight="1">
      <c r="A252" s="37"/>
      <c r="B252" s="38"/>
      <c r="C252" s="181" t="s">
        <v>395</v>
      </c>
      <c r="D252" s="181" t="s">
        <v>156</v>
      </c>
      <c r="E252" s="182" t="s">
        <v>512</v>
      </c>
      <c r="F252" s="183" t="s">
        <v>513</v>
      </c>
      <c r="G252" s="184" t="s">
        <v>159</v>
      </c>
      <c r="H252" s="185">
        <v>4</v>
      </c>
      <c r="I252" s="186"/>
      <c r="J252" s="185">
        <f>ROUND(I252*H252,2)</f>
        <v>0</v>
      </c>
      <c r="K252" s="183" t="s">
        <v>160</v>
      </c>
      <c r="L252" s="42"/>
      <c r="M252" s="187" t="s">
        <v>79</v>
      </c>
      <c r="N252" s="188" t="s">
        <v>51</v>
      </c>
      <c r="O252" s="67"/>
      <c r="P252" s="189">
        <f>O252*H252</f>
        <v>0</v>
      </c>
      <c r="Q252" s="189">
        <v>4E-05</v>
      </c>
      <c r="R252" s="189">
        <f>Q252*H252</f>
        <v>0.00016</v>
      </c>
      <c r="S252" s="189">
        <v>0</v>
      </c>
      <c r="T252" s="190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191" t="s">
        <v>161</v>
      </c>
      <c r="AT252" s="191" t="s">
        <v>156</v>
      </c>
      <c r="AU252" s="191" t="s">
        <v>90</v>
      </c>
      <c r="AY252" s="19" t="s">
        <v>154</v>
      </c>
      <c r="BE252" s="192">
        <f>IF(N252="základní",J252,0)</f>
        <v>0</v>
      </c>
      <c r="BF252" s="192">
        <f>IF(N252="snížená",J252,0)</f>
        <v>0</v>
      </c>
      <c r="BG252" s="192">
        <f>IF(N252="zákl. přenesená",J252,0)</f>
        <v>0</v>
      </c>
      <c r="BH252" s="192">
        <f>IF(N252="sníž. přenesená",J252,0)</f>
        <v>0</v>
      </c>
      <c r="BI252" s="192">
        <f>IF(N252="nulová",J252,0)</f>
        <v>0</v>
      </c>
      <c r="BJ252" s="19" t="s">
        <v>88</v>
      </c>
      <c r="BK252" s="192">
        <f>ROUND(I252*H252,2)</f>
        <v>0</v>
      </c>
      <c r="BL252" s="19" t="s">
        <v>161</v>
      </c>
      <c r="BM252" s="191" t="s">
        <v>1082</v>
      </c>
    </row>
    <row r="253" spans="1:47" s="2" customFormat="1" ht="11.25">
      <c r="A253" s="37"/>
      <c r="B253" s="38"/>
      <c r="C253" s="39"/>
      <c r="D253" s="193" t="s">
        <v>163</v>
      </c>
      <c r="E253" s="39"/>
      <c r="F253" s="194" t="s">
        <v>515</v>
      </c>
      <c r="G253" s="39"/>
      <c r="H253" s="39"/>
      <c r="I253" s="195"/>
      <c r="J253" s="39"/>
      <c r="K253" s="39"/>
      <c r="L253" s="42"/>
      <c r="M253" s="196"/>
      <c r="N253" s="197"/>
      <c r="O253" s="67"/>
      <c r="P253" s="67"/>
      <c r="Q253" s="67"/>
      <c r="R253" s="67"/>
      <c r="S253" s="67"/>
      <c r="T253" s="68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19" t="s">
        <v>163</v>
      </c>
      <c r="AU253" s="19" t="s">
        <v>90</v>
      </c>
    </row>
    <row r="254" spans="2:51" s="13" customFormat="1" ht="11.25">
      <c r="B254" s="198"/>
      <c r="C254" s="199"/>
      <c r="D254" s="200" t="s">
        <v>165</v>
      </c>
      <c r="E254" s="201" t="s">
        <v>79</v>
      </c>
      <c r="F254" s="202" t="s">
        <v>1083</v>
      </c>
      <c r="G254" s="199"/>
      <c r="H254" s="203">
        <v>4</v>
      </c>
      <c r="I254" s="204"/>
      <c r="J254" s="199"/>
      <c r="K254" s="199"/>
      <c r="L254" s="205"/>
      <c r="M254" s="206"/>
      <c r="N254" s="207"/>
      <c r="O254" s="207"/>
      <c r="P254" s="207"/>
      <c r="Q254" s="207"/>
      <c r="R254" s="207"/>
      <c r="S254" s="207"/>
      <c r="T254" s="208"/>
      <c r="AT254" s="209" t="s">
        <v>165</v>
      </c>
      <c r="AU254" s="209" t="s">
        <v>90</v>
      </c>
      <c r="AV254" s="13" t="s">
        <v>90</v>
      </c>
      <c r="AW254" s="13" t="s">
        <v>41</v>
      </c>
      <c r="AX254" s="13" t="s">
        <v>88</v>
      </c>
      <c r="AY254" s="209" t="s">
        <v>154</v>
      </c>
    </row>
    <row r="255" spans="1:65" s="2" customFormat="1" ht="16.5" customHeight="1">
      <c r="A255" s="37"/>
      <c r="B255" s="38"/>
      <c r="C255" s="231" t="s">
        <v>401</v>
      </c>
      <c r="D255" s="231" t="s">
        <v>277</v>
      </c>
      <c r="E255" s="232" t="s">
        <v>517</v>
      </c>
      <c r="F255" s="233" t="s">
        <v>518</v>
      </c>
      <c r="G255" s="234" t="s">
        <v>159</v>
      </c>
      <c r="H255" s="235">
        <v>4.06</v>
      </c>
      <c r="I255" s="236"/>
      <c r="J255" s="235">
        <f>ROUND(I255*H255,2)</f>
        <v>0</v>
      </c>
      <c r="K255" s="233" t="s">
        <v>160</v>
      </c>
      <c r="L255" s="237"/>
      <c r="M255" s="238" t="s">
        <v>79</v>
      </c>
      <c r="N255" s="239" t="s">
        <v>51</v>
      </c>
      <c r="O255" s="67"/>
      <c r="P255" s="189">
        <f>O255*H255</f>
        <v>0</v>
      </c>
      <c r="Q255" s="189">
        <v>0.037</v>
      </c>
      <c r="R255" s="189">
        <f>Q255*H255</f>
        <v>0.15021999999999996</v>
      </c>
      <c r="S255" s="189">
        <v>0</v>
      </c>
      <c r="T255" s="190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191" t="s">
        <v>207</v>
      </c>
      <c r="AT255" s="191" t="s">
        <v>277</v>
      </c>
      <c r="AU255" s="191" t="s">
        <v>90</v>
      </c>
      <c r="AY255" s="19" t="s">
        <v>154</v>
      </c>
      <c r="BE255" s="192">
        <f>IF(N255="základní",J255,0)</f>
        <v>0</v>
      </c>
      <c r="BF255" s="192">
        <f>IF(N255="snížená",J255,0)</f>
        <v>0</v>
      </c>
      <c r="BG255" s="192">
        <f>IF(N255="zákl. přenesená",J255,0)</f>
        <v>0</v>
      </c>
      <c r="BH255" s="192">
        <f>IF(N255="sníž. přenesená",J255,0)</f>
        <v>0</v>
      </c>
      <c r="BI255" s="192">
        <f>IF(N255="nulová",J255,0)</f>
        <v>0</v>
      </c>
      <c r="BJ255" s="19" t="s">
        <v>88</v>
      </c>
      <c r="BK255" s="192">
        <f>ROUND(I255*H255,2)</f>
        <v>0</v>
      </c>
      <c r="BL255" s="19" t="s">
        <v>161</v>
      </c>
      <c r="BM255" s="191" t="s">
        <v>1084</v>
      </c>
    </row>
    <row r="256" spans="1:47" s="2" customFormat="1" ht="11.25">
      <c r="A256" s="37"/>
      <c r="B256" s="38"/>
      <c r="C256" s="39"/>
      <c r="D256" s="193" t="s">
        <v>163</v>
      </c>
      <c r="E256" s="39"/>
      <c r="F256" s="194" t="s">
        <v>520</v>
      </c>
      <c r="G256" s="39"/>
      <c r="H256" s="39"/>
      <c r="I256" s="195"/>
      <c r="J256" s="39"/>
      <c r="K256" s="39"/>
      <c r="L256" s="42"/>
      <c r="M256" s="196"/>
      <c r="N256" s="197"/>
      <c r="O256" s="67"/>
      <c r="P256" s="67"/>
      <c r="Q256" s="67"/>
      <c r="R256" s="67"/>
      <c r="S256" s="67"/>
      <c r="T256" s="68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19" t="s">
        <v>163</v>
      </c>
      <c r="AU256" s="19" t="s">
        <v>90</v>
      </c>
    </row>
    <row r="257" spans="2:51" s="13" customFormat="1" ht="11.25">
      <c r="B257" s="198"/>
      <c r="C257" s="199"/>
      <c r="D257" s="200" t="s">
        <v>165</v>
      </c>
      <c r="E257" s="201" t="s">
        <v>79</v>
      </c>
      <c r="F257" s="202" t="s">
        <v>1085</v>
      </c>
      <c r="G257" s="199"/>
      <c r="H257" s="203">
        <v>4.06</v>
      </c>
      <c r="I257" s="204"/>
      <c r="J257" s="199"/>
      <c r="K257" s="199"/>
      <c r="L257" s="205"/>
      <c r="M257" s="206"/>
      <c r="N257" s="207"/>
      <c r="O257" s="207"/>
      <c r="P257" s="207"/>
      <c r="Q257" s="207"/>
      <c r="R257" s="207"/>
      <c r="S257" s="207"/>
      <c r="T257" s="208"/>
      <c r="AT257" s="209" t="s">
        <v>165</v>
      </c>
      <c r="AU257" s="209" t="s">
        <v>90</v>
      </c>
      <c r="AV257" s="13" t="s">
        <v>90</v>
      </c>
      <c r="AW257" s="13" t="s">
        <v>41</v>
      </c>
      <c r="AX257" s="13" t="s">
        <v>88</v>
      </c>
      <c r="AY257" s="209" t="s">
        <v>154</v>
      </c>
    </row>
    <row r="258" spans="1:65" s="2" customFormat="1" ht="37.9" customHeight="1">
      <c r="A258" s="37"/>
      <c r="B258" s="38"/>
      <c r="C258" s="181" t="s">
        <v>407</v>
      </c>
      <c r="D258" s="181" t="s">
        <v>156</v>
      </c>
      <c r="E258" s="182" t="s">
        <v>523</v>
      </c>
      <c r="F258" s="183" t="s">
        <v>524</v>
      </c>
      <c r="G258" s="184" t="s">
        <v>294</v>
      </c>
      <c r="H258" s="185">
        <v>4</v>
      </c>
      <c r="I258" s="186"/>
      <c r="J258" s="185">
        <f>ROUND(I258*H258,2)</f>
        <v>0</v>
      </c>
      <c r="K258" s="183" t="s">
        <v>160</v>
      </c>
      <c r="L258" s="42"/>
      <c r="M258" s="187" t="s">
        <v>79</v>
      </c>
      <c r="N258" s="188" t="s">
        <v>51</v>
      </c>
      <c r="O258" s="67"/>
      <c r="P258" s="189">
        <f>O258*H258</f>
        <v>0</v>
      </c>
      <c r="Q258" s="189">
        <v>0.001</v>
      </c>
      <c r="R258" s="189">
        <f>Q258*H258</f>
        <v>0.004</v>
      </c>
      <c r="S258" s="189">
        <v>0</v>
      </c>
      <c r="T258" s="190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191" t="s">
        <v>161</v>
      </c>
      <c r="AT258" s="191" t="s">
        <v>156</v>
      </c>
      <c r="AU258" s="191" t="s">
        <v>90</v>
      </c>
      <c r="AY258" s="19" t="s">
        <v>154</v>
      </c>
      <c r="BE258" s="192">
        <f>IF(N258="základní",J258,0)</f>
        <v>0</v>
      </c>
      <c r="BF258" s="192">
        <f>IF(N258="snížená",J258,0)</f>
        <v>0</v>
      </c>
      <c r="BG258" s="192">
        <f>IF(N258="zákl. přenesená",J258,0)</f>
        <v>0</v>
      </c>
      <c r="BH258" s="192">
        <f>IF(N258="sníž. přenesená",J258,0)</f>
        <v>0</v>
      </c>
      <c r="BI258" s="192">
        <f>IF(N258="nulová",J258,0)</f>
        <v>0</v>
      </c>
      <c r="BJ258" s="19" t="s">
        <v>88</v>
      </c>
      <c r="BK258" s="192">
        <f>ROUND(I258*H258,2)</f>
        <v>0</v>
      </c>
      <c r="BL258" s="19" t="s">
        <v>161</v>
      </c>
      <c r="BM258" s="191" t="s">
        <v>1086</v>
      </c>
    </row>
    <row r="259" spans="1:47" s="2" customFormat="1" ht="11.25">
      <c r="A259" s="37"/>
      <c r="B259" s="38"/>
      <c r="C259" s="39"/>
      <c r="D259" s="193" t="s">
        <v>163</v>
      </c>
      <c r="E259" s="39"/>
      <c r="F259" s="194" t="s">
        <v>526</v>
      </c>
      <c r="G259" s="39"/>
      <c r="H259" s="39"/>
      <c r="I259" s="195"/>
      <c r="J259" s="39"/>
      <c r="K259" s="39"/>
      <c r="L259" s="42"/>
      <c r="M259" s="196"/>
      <c r="N259" s="197"/>
      <c r="O259" s="67"/>
      <c r="P259" s="67"/>
      <c r="Q259" s="67"/>
      <c r="R259" s="67"/>
      <c r="S259" s="67"/>
      <c r="T259" s="68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T259" s="19" t="s">
        <v>163</v>
      </c>
      <c r="AU259" s="19" t="s">
        <v>90</v>
      </c>
    </row>
    <row r="260" spans="1:65" s="2" customFormat="1" ht="24.2" customHeight="1">
      <c r="A260" s="37"/>
      <c r="B260" s="38"/>
      <c r="C260" s="181" t="s">
        <v>412</v>
      </c>
      <c r="D260" s="181" t="s">
        <v>156</v>
      </c>
      <c r="E260" s="182" t="s">
        <v>528</v>
      </c>
      <c r="F260" s="183" t="s">
        <v>529</v>
      </c>
      <c r="G260" s="184" t="s">
        <v>294</v>
      </c>
      <c r="H260" s="185">
        <v>4</v>
      </c>
      <c r="I260" s="186"/>
      <c r="J260" s="185">
        <f>ROUND(I260*H260,2)</f>
        <v>0</v>
      </c>
      <c r="K260" s="183" t="s">
        <v>160</v>
      </c>
      <c r="L260" s="42"/>
      <c r="M260" s="187" t="s">
        <v>79</v>
      </c>
      <c r="N260" s="188" t="s">
        <v>51</v>
      </c>
      <c r="O260" s="67"/>
      <c r="P260" s="189">
        <f>O260*H260</f>
        <v>0</v>
      </c>
      <c r="Q260" s="189">
        <v>7E-05</v>
      </c>
      <c r="R260" s="189">
        <f>Q260*H260</f>
        <v>0.00028</v>
      </c>
      <c r="S260" s="189">
        <v>0</v>
      </c>
      <c r="T260" s="190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191" t="s">
        <v>161</v>
      </c>
      <c r="AT260" s="191" t="s">
        <v>156</v>
      </c>
      <c r="AU260" s="191" t="s">
        <v>90</v>
      </c>
      <c r="AY260" s="19" t="s">
        <v>154</v>
      </c>
      <c r="BE260" s="192">
        <f>IF(N260="základní",J260,0)</f>
        <v>0</v>
      </c>
      <c r="BF260" s="192">
        <f>IF(N260="snížená",J260,0)</f>
        <v>0</v>
      </c>
      <c r="BG260" s="192">
        <f>IF(N260="zákl. přenesená",J260,0)</f>
        <v>0</v>
      </c>
      <c r="BH260" s="192">
        <f>IF(N260="sníž. přenesená",J260,0)</f>
        <v>0</v>
      </c>
      <c r="BI260" s="192">
        <f>IF(N260="nulová",J260,0)</f>
        <v>0</v>
      </c>
      <c r="BJ260" s="19" t="s">
        <v>88</v>
      </c>
      <c r="BK260" s="192">
        <f>ROUND(I260*H260,2)</f>
        <v>0</v>
      </c>
      <c r="BL260" s="19" t="s">
        <v>161</v>
      </c>
      <c r="BM260" s="191" t="s">
        <v>1087</v>
      </c>
    </row>
    <row r="261" spans="1:47" s="2" customFormat="1" ht="11.25">
      <c r="A261" s="37"/>
      <c r="B261" s="38"/>
      <c r="C261" s="39"/>
      <c r="D261" s="193" t="s">
        <v>163</v>
      </c>
      <c r="E261" s="39"/>
      <c r="F261" s="194" t="s">
        <v>531</v>
      </c>
      <c r="G261" s="39"/>
      <c r="H261" s="39"/>
      <c r="I261" s="195"/>
      <c r="J261" s="39"/>
      <c r="K261" s="39"/>
      <c r="L261" s="42"/>
      <c r="M261" s="196"/>
      <c r="N261" s="197"/>
      <c r="O261" s="67"/>
      <c r="P261" s="67"/>
      <c r="Q261" s="67"/>
      <c r="R261" s="67"/>
      <c r="S261" s="67"/>
      <c r="T261" s="68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9" t="s">
        <v>163</v>
      </c>
      <c r="AU261" s="19" t="s">
        <v>90</v>
      </c>
    </row>
    <row r="262" spans="2:51" s="13" customFormat="1" ht="11.25">
      <c r="B262" s="198"/>
      <c r="C262" s="199"/>
      <c r="D262" s="200" t="s">
        <v>165</v>
      </c>
      <c r="E262" s="201" t="s">
        <v>79</v>
      </c>
      <c r="F262" s="202" t="s">
        <v>1083</v>
      </c>
      <c r="G262" s="199"/>
      <c r="H262" s="203">
        <v>4</v>
      </c>
      <c r="I262" s="204"/>
      <c r="J262" s="199"/>
      <c r="K262" s="199"/>
      <c r="L262" s="205"/>
      <c r="M262" s="206"/>
      <c r="N262" s="207"/>
      <c r="O262" s="207"/>
      <c r="P262" s="207"/>
      <c r="Q262" s="207"/>
      <c r="R262" s="207"/>
      <c r="S262" s="207"/>
      <c r="T262" s="208"/>
      <c r="AT262" s="209" t="s">
        <v>165</v>
      </c>
      <c r="AU262" s="209" t="s">
        <v>90</v>
      </c>
      <c r="AV262" s="13" t="s">
        <v>90</v>
      </c>
      <c r="AW262" s="13" t="s">
        <v>41</v>
      </c>
      <c r="AX262" s="13" t="s">
        <v>88</v>
      </c>
      <c r="AY262" s="209" t="s">
        <v>154</v>
      </c>
    </row>
    <row r="263" spans="1:65" s="2" customFormat="1" ht="16.5" customHeight="1">
      <c r="A263" s="37"/>
      <c r="B263" s="38"/>
      <c r="C263" s="231" t="s">
        <v>418</v>
      </c>
      <c r="D263" s="231" t="s">
        <v>277</v>
      </c>
      <c r="E263" s="232" t="s">
        <v>533</v>
      </c>
      <c r="F263" s="233" t="s">
        <v>534</v>
      </c>
      <c r="G263" s="234" t="s">
        <v>294</v>
      </c>
      <c r="H263" s="235">
        <v>4</v>
      </c>
      <c r="I263" s="236"/>
      <c r="J263" s="235">
        <f>ROUND(I263*H263,2)</f>
        <v>0</v>
      </c>
      <c r="K263" s="233" t="s">
        <v>160</v>
      </c>
      <c r="L263" s="237"/>
      <c r="M263" s="238" t="s">
        <v>79</v>
      </c>
      <c r="N263" s="239" t="s">
        <v>51</v>
      </c>
      <c r="O263" s="67"/>
      <c r="P263" s="189">
        <f>O263*H263</f>
        <v>0</v>
      </c>
      <c r="Q263" s="189">
        <v>0.015</v>
      </c>
      <c r="R263" s="189">
        <f>Q263*H263</f>
        <v>0.06</v>
      </c>
      <c r="S263" s="189">
        <v>0</v>
      </c>
      <c r="T263" s="190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191" t="s">
        <v>207</v>
      </c>
      <c r="AT263" s="191" t="s">
        <v>277</v>
      </c>
      <c r="AU263" s="191" t="s">
        <v>90</v>
      </c>
      <c r="AY263" s="19" t="s">
        <v>154</v>
      </c>
      <c r="BE263" s="192">
        <f>IF(N263="základní",J263,0)</f>
        <v>0</v>
      </c>
      <c r="BF263" s="192">
        <f>IF(N263="snížená",J263,0)</f>
        <v>0</v>
      </c>
      <c r="BG263" s="192">
        <f>IF(N263="zákl. přenesená",J263,0)</f>
        <v>0</v>
      </c>
      <c r="BH263" s="192">
        <f>IF(N263="sníž. přenesená",J263,0)</f>
        <v>0</v>
      </c>
      <c r="BI263" s="192">
        <f>IF(N263="nulová",J263,0)</f>
        <v>0</v>
      </c>
      <c r="BJ263" s="19" t="s">
        <v>88</v>
      </c>
      <c r="BK263" s="192">
        <f>ROUND(I263*H263,2)</f>
        <v>0</v>
      </c>
      <c r="BL263" s="19" t="s">
        <v>161</v>
      </c>
      <c r="BM263" s="191" t="s">
        <v>1088</v>
      </c>
    </row>
    <row r="264" spans="1:47" s="2" customFormat="1" ht="11.25">
      <c r="A264" s="37"/>
      <c r="B264" s="38"/>
      <c r="C264" s="39"/>
      <c r="D264" s="193" t="s">
        <v>163</v>
      </c>
      <c r="E264" s="39"/>
      <c r="F264" s="194" t="s">
        <v>536</v>
      </c>
      <c r="G264" s="39"/>
      <c r="H264" s="39"/>
      <c r="I264" s="195"/>
      <c r="J264" s="39"/>
      <c r="K264" s="39"/>
      <c r="L264" s="42"/>
      <c r="M264" s="196"/>
      <c r="N264" s="197"/>
      <c r="O264" s="67"/>
      <c r="P264" s="67"/>
      <c r="Q264" s="67"/>
      <c r="R264" s="67"/>
      <c r="S264" s="67"/>
      <c r="T264" s="68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T264" s="19" t="s">
        <v>163</v>
      </c>
      <c r="AU264" s="19" t="s">
        <v>90</v>
      </c>
    </row>
    <row r="265" spans="1:65" s="2" customFormat="1" ht="16.5" customHeight="1">
      <c r="A265" s="37"/>
      <c r="B265" s="38"/>
      <c r="C265" s="181" t="s">
        <v>425</v>
      </c>
      <c r="D265" s="181" t="s">
        <v>156</v>
      </c>
      <c r="E265" s="182" t="s">
        <v>538</v>
      </c>
      <c r="F265" s="183" t="s">
        <v>539</v>
      </c>
      <c r="G265" s="184" t="s">
        <v>294</v>
      </c>
      <c r="H265" s="185">
        <v>4</v>
      </c>
      <c r="I265" s="186"/>
      <c r="J265" s="185">
        <f>ROUND(I265*H265,2)</f>
        <v>0</v>
      </c>
      <c r="K265" s="183" t="s">
        <v>79</v>
      </c>
      <c r="L265" s="42"/>
      <c r="M265" s="187" t="s">
        <v>79</v>
      </c>
      <c r="N265" s="188" t="s">
        <v>51</v>
      </c>
      <c r="O265" s="67"/>
      <c r="P265" s="189">
        <f>O265*H265</f>
        <v>0</v>
      </c>
      <c r="Q265" s="189">
        <v>1.12181</v>
      </c>
      <c r="R265" s="189">
        <f>Q265*H265</f>
        <v>4.48724</v>
      </c>
      <c r="S265" s="189">
        <v>0</v>
      </c>
      <c r="T265" s="190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191" t="s">
        <v>161</v>
      </c>
      <c r="AT265" s="191" t="s">
        <v>156</v>
      </c>
      <c r="AU265" s="191" t="s">
        <v>90</v>
      </c>
      <c r="AY265" s="19" t="s">
        <v>154</v>
      </c>
      <c r="BE265" s="192">
        <f>IF(N265="základní",J265,0)</f>
        <v>0</v>
      </c>
      <c r="BF265" s="192">
        <f>IF(N265="snížená",J265,0)</f>
        <v>0</v>
      </c>
      <c r="BG265" s="192">
        <f>IF(N265="zákl. přenesená",J265,0)</f>
        <v>0</v>
      </c>
      <c r="BH265" s="192">
        <f>IF(N265="sníž. přenesená",J265,0)</f>
        <v>0</v>
      </c>
      <c r="BI265" s="192">
        <f>IF(N265="nulová",J265,0)</f>
        <v>0</v>
      </c>
      <c r="BJ265" s="19" t="s">
        <v>88</v>
      </c>
      <c r="BK265" s="192">
        <f>ROUND(I265*H265,2)</f>
        <v>0</v>
      </c>
      <c r="BL265" s="19" t="s">
        <v>161</v>
      </c>
      <c r="BM265" s="191" t="s">
        <v>1089</v>
      </c>
    </row>
    <row r="266" spans="1:65" s="2" customFormat="1" ht="16.5" customHeight="1">
      <c r="A266" s="37"/>
      <c r="B266" s="38"/>
      <c r="C266" s="231" t="s">
        <v>431</v>
      </c>
      <c r="D266" s="231" t="s">
        <v>277</v>
      </c>
      <c r="E266" s="232" t="s">
        <v>542</v>
      </c>
      <c r="F266" s="233" t="s">
        <v>543</v>
      </c>
      <c r="G266" s="234" t="s">
        <v>294</v>
      </c>
      <c r="H266" s="235">
        <v>4</v>
      </c>
      <c r="I266" s="236"/>
      <c r="J266" s="235">
        <f>ROUND(I266*H266,2)</f>
        <v>0</v>
      </c>
      <c r="K266" s="233" t="s">
        <v>79</v>
      </c>
      <c r="L266" s="237"/>
      <c r="M266" s="238" t="s">
        <v>79</v>
      </c>
      <c r="N266" s="239" t="s">
        <v>51</v>
      </c>
      <c r="O266" s="67"/>
      <c r="P266" s="189">
        <f>O266*H266</f>
        <v>0</v>
      </c>
      <c r="Q266" s="189">
        <v>0.037</v>
      </c>
      <c r="R266" s="189">
        <f>Q266*H266</f>
        <v>0.148</v>
      </c>
      <c r="S266" s="189">
        <v>0</v>
      </c>
      <c r="T266" s="190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191" t="s">
        <v>207</v>
      </c>
      <c r="AT266" s="191" t="s">
        <v>277</v>
      </c>
      <c r="AU266" s="191" t="s">
        <v>90</v>
      </c>
      <c r="AY266" s="19" t="s">
        <v>154</v>
      </c>
      <c r="BE266" s="192">
        <f>IF(N266="základní",J266,0)</f>
        <v>0</v>
      </c>
      <c r="BF266" s="192">
        <f>IF(N266="snížená",J266,0)</f>
        <v>0</v>
      </c>
      <c r="BG266" s="192">
        <f>IF(N266="zákl. přenesená",J266,0)</f>
        <v>0</v>
      </c>
      <c r="BH266" s="192">
        <f>IF(N266="sníž. přenesená",J266,0)</f>
        <v>0</v>
      </c>
      <c r="BI266" s="192">
        <f>IF(N266="nulová",J266,0)</f>
        <v>0</v>
      </c>
      <c r="BJ266" s="19" t="s">
        <v>88</v>
      </c>
      <c r="BK266" s="192">
        <f>ROUND(I266*H266,2)</f>
        <v>0</v>
      </c>
      <c r="BL266" s="19" t="s">
        <v>161</v>
      </c>
      <c r="BM266" s="191" t="s">
        <v>1090</v>
      </c>
    </row>
    <row r="267" spans="1:65" s="2" customFormat="1" ht="24.2" customHeight="1">
      <c r="A267" s="37"/>
      <c r="B267" s="38"/>
      <c r="C267" s="181" t="s">
        <v>437</v>
      </c>
      <c r="D267" s="181" t="s">
        <v>156</v>
      </c>
      <c r="E267" s="182" t="s">
        <v>1091</v>
      </c>
      <c r="F267" s="183" t="s">
        <v>1092</v>
      </c>
      <c r="G267" s="184" t="s">
        <v>294</v>
      </c>
      <c r="H267" s="185">
        <v>1</v>
      </c>
      <c r="I267" s="186"/>
      <c r="J267" s="185">
        <f>ROUND(I267*H267,2)</f>
        <v>0</v>
      </c>
      <c r="K267" s="183" t="s">
        <v>160</v>
      </c>
      <c r="L267" s="42"/>
      <c r="M267" s="187" t="s">
        <v>79</v>
      </c>
      <c r="N267" s="188" t="s">
        <v>51</v>
      </c>
      <c r="O267" s="67"/>
      <c r="P267" s="189">
        <f>O267*H267</f>
        <v>0</v>
      </c>
      <c r="Q267" s="189">
        <v>1E-05</v>
      </c>
      <c r="R267" s="189">
        <f>Q267*H267</f>
        <v>1E-05</v>
      </c>
      <c r="S267" s="189">
        <v>0</v>
      </c>
      <c r="T267" s="190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191" t="s">
        <v>161</v>
      </c>
      <c r="AT267" s="191" t="s">
        <v>156</v>
      </c>
      <c r="AU267" s="191" t="s">
        <v>90</v>
      </c>
      <c r="AY267" s="19" t="s">
        <v>154</v>
      </c>
      <c r="BE267" s="192">
        <f>IF(N267="základní",J267,0)</f>
        <v>0</v>
      </c>
      <c r="BF267" s="192">
        <f>IF(N267="snížená",J267,0)</f>
        <v>0</v>
      </c>
      <c r="BG267" s="192">
        <f>IF(N267="zákl. přenesená",J267,0)</f>
        <v>0</v>
      </c>
      <c r="BH267" s="192">
        <f>IF(N267="sníž. přenesená",J267,0)</f>
        <v>0</v>
      </c>
      <c r="BI267" s="192">
        <f>IF(N267="nulová",J267,0)</f>
        <v>0</v>
      </c>
      <c r="BJ267" s="19" t="s">
        <v>88</v>
      </c>
      <c r="BK267" s="192">
        <f>ROUND(I267*H267,2)</f>
        <v>0</v>
      </c>
      <c r="BL267" s="19" t="s">
        <v>161</v>
      </c>
      <c r="BM267" s="191" t="s">
        <v>1093</v>
      </c>
    </row>
    <row r="268" spans="1:47" s="2" customFormat="1" ht="11.25">
      <c r="A268" s="37"/>
      <c r="B268" s="38"/>
      <c r="C268" s="39"/>
      <c r="D268" s="193" t="s">
        <v>163</v>
      </c>
      <c r="E268" s="39"/>
      <c r="F268" s="194" t="s">
        <v>1094</v>
      </c>
      <c r="G268" s="39"/>
      <c r="H268" s="39"/>
      <c r="I268" s="195"/>
      <c r="J268" s="39"/>
      <c r="K268" s="39"/>
      <c r="L268" s="42"/>
      <c r="M268" s="196"/>
      <c r="N268" s="197"/>
      <c r="O268" s="67"/>
      <c r="P268" s="67"/>
      <c r="Q268" s="67"/>
      <c r="R268" s="67"/>
      <c r="S268" s="67"/>
      <c r="T268" s="68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T268" s="19" t="s">
        <v>163</v>
      </c>
      <c r="AU268" s="19" t="s">
        <v>90</v>
      </c>
    </row>
    <row r="269" spans="2:51" s="13" customFormat="1" ht="11.25">
      <c r="B269" s="198"/>
      <c r="C269" s="199"/>
      <c r="D269" s="200" t="s">
        <v>165</v>
      </c>
      <c r="E269" s="201" t="s">
        <v>79</v>
      </c>
      <c r="F269" s="202" t="s">
        <v>1095</v>
      </c>
      <c r="G269" s="199"/>
      <c r="H269" s="203">
        <v>1</v>
      </c>
      <c r="I269" s="204"/>
      <c r="J269" s="199"/>
      <c r="K269" s="199"/>
      <c r="L269" s="205"/>
      <c r="M269" s="206"/>
      <c r="N269" s="207"/>
      <c r="O269" s="207"/>
      <c r="P269" s="207"/>
      <c r="Q269" s="207"/>
      <c r="R269" s="207"/>
      <c r="S269" s="207"/>
      <c r="T269" s="208"/>
      <c r="AT269" s="209" t="s">
        <v>165</v>
      </c>
      <c r="AU269" s="209" t="s">
        <v>90</v>
      </c>
      <c r="AV269" s="13" t="s">
        <v>90</v>
      </c>
      <c r="AW269" s="13" t="s">
        <v>41</v>
      </c>
      <c r="AX269" s="13" t="s">
        <v>88</v>
      </c>
      <c r="AY269" s="209" t="s">
        <v>154</v>
      </c>
    </row>
    <row r="270" spans="1:65" s="2" customFormat="1" ht="16.5" customHeight="1">
      <c r="A270" s="37"/>
      <c r="B270" s="38"/>
      <c r="C270" s="231" t="s">
        <v>444</v>
      </c>
      <c r="D270" s="231" t="s">
        <v>277</v>
      </c>
      <c r="E270" s="232" t="s">
        <v>1096</v>
      </c>
      <c r="F270" s="233" t="s">
        <v>1097</v>
      </c>
      <c r="G270" s="234" t="s">
        <v>159</v>
      </c>
      <c r="H270" s="235">
        <v>1</v>
      </c>
      <c r="I270" s="236"/>
      <c r="J270" s="235">
        <f>ROUND(I270*H270,2)</f>
        <v>0</v>
      </c>
      <c r="K270" s="233" t="s">
        <v>160</v>
      </c>
      <c r="L270" s="237"/>
      <c r="M270" s="238" t="s">
        <v>79</v>
      </c>
      <c r="N270" s="239" t="s">
        <v>51</v>
      </c>
      <c r="O270" s="67"/>
      <c r="P270" s="189">
        <f>O270*H270</f>
        <v>0</v>
      </c>
      <c r="Q270" s="189">
        <v>0.0149</v>
      </c>
      <c r="R270" s="189">
        <f>Q270*H270</f>
        <v>0.0149</v>
      </c>
      <c r="S270" s="189">
        <v>0</v>
      </c>
      <c r="T270" s="190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191" t="s">
        <v>207</v>
      </c>
      <c r="AT270" s="191" t="s">
        <v>277</v>
      </c>
      <c r="AU270" s="191" t="s">
        <v>90</v>
      </c>
      <c r="AY270" s="19" t="s">
        <v>154</v>
      </c>
      <c r="BE270" s="192">
        <f>IF(N270="základní",J270,0)</f>
        <v>0</v>
      </c>
      <c r="BF270" s="192">
        <f>IF(N270="snížená",J270,0)</f>
        <v>0</v>
      </c>
      <c r="BG270" s="192">
        <f>IF(N270="zákl. přenesená",J270,0)</f>
        <v>0</v>
      </c>
      <c r="BH270" s="192">
        <f>IF(N270="sníž. přenesená",J270,0)</f>
        <v>0</v>
      </c>
      <c r="BI270" s="192">
        <f>IF(N270="nulová",J270,0)</f>
        <v>0</v>
      </c>
      <c r="BJ270" s="19" t="s">
        <v>88</v>
      </c>
      <c r="BK270" s="192">
        <f>ROUND(I270*H270,2)</f>
        <v>0</v>
      </c>
      <c r="BL270" s="19" t="s">
        <v>161</v>
      </c>
      <c r="BM270" s="191" t="s">
        <v>1098</v>
      </c>
    </row>
    <row r="271" spans="1:47" s="2" customFormat="1" ht="11.25">
      <c r="A271" s="37"/>
      <c r="B271" s="38"/>
      <c r="C271" s="39"/>
      <c r="D271" s="193" t="s">
        <v>163</v>
      </c>
      <c r="E271" s="39"/>
      <c r="F271" s="194" t="s">
        <v>1099</v>
      </c>
      <c r="G271" s="39"/>
      <c r="H271" s="39"/>
      <c r="I271" s="195"/>
      <c r="J271" s="39"/>
      <c r="K271" s="39"/>
      <c r="L271" s="42"/>
      <c r="M271" s="196"/>
      <c r="N271" s="197"/>
      <c r="O271" s="67"/>
      <c r="P271" s="67"/>
      <c r="Q271" s="67"/>
      <c r="R271" s="67"/>
      <c r="S271" s="67"/>
      <c r="T271" s="68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T271" s="19" t="s">
        <v>163</v>
      </c>
      <c r="AU271" s="19" t="s">
        <v>90</v>
      </c>
    </row>
    <row r="272" spans="1:65" s="2" customFormat="1" ht="16.5" customHeight="1">
      <c r="A272" s="37"/>
      <c r="B272" s="38"/>
      <c r="C272" s="181" t="s">
        <v>450</v>
      </c>
      <c r="D272" s="181" t="s">
        <v>156</v>
      </c>
      <c r="E272" s="182" t="s">
        <v>905</v>
      </c>
      <c r="F272" s="183" t="s">
        <v>906</v>
      </c>
      <c r="G272" s="184" t="s">
        <v>907</v>
      </c>
      <c r="H272" s="185">
        <v>3</v>
      </c>
      <c r="I272" s="186"/>
      <c r="J272" s="185">
        <f>ROUND(I272*H272,2)</f>
        <v>0</v>
      </c>
      <c r="K272" s="183" t="s">
        <v>160</v>
      </c>
      <c r="L272" s="42"/>
      <c r="M272" s="187" t="s">
        <v>79</v>
      </c>
      <c r="N272" s="188" t="s">
        <v>51</v>
      </c>
      <c r="O272" s="67"/>
      <c r="P272" s="189">
        <f>O272*H272</f>
        <v>0</v>
      </c>
      <c r="Q272" s="189">
        <v>0.00122</v>
      </c>
      <c r="R272" s="189">
        <f>Q272*H272</f>
        <v>0.00366</v>
      </c>
      <c r="S272" s="189">
        <v>0</v>
      </c>
      <c r="T272" s="190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191" t="s">
        <v>161</v>
      </c>
      <c r="AT272" s="191" t="s">
        <v>156</v>
      </c>
      <c r="AU272" s="191" t="s">
        <v>90</v>
      </c>
      <c r="AY272" s="19" t="s">
        <v>154</v>
      </c>
      <c r="BE272" s="192">
        <f>IF(N272="základní",J272,0)</f>
        <v>0</v>
      </c>
      <c r="BF272" s="192">
        <f>IF(N272="snížená",J272,0)</f>
        <v>0</v>
      </c>
      <c r="BG272" s="192">
        <f>IF(N272="zákl. přenesená",J272,0)</f>
        <v>0</v>
      </c>
      <c r="BH272" s="192">
        <f>IF(N272="sníž. přenesená",J272,0)</f>
        <v>0</v>
      </c>
      <c r="BI272" s="192">
        <f>IF(N272="nulová",J272,0)</f>
        <v>0</v>
      </c>
      <c r="BJ272" s="19" t="s">
        <v>88</v>
      </c>
      <c r="BK272" s="192">
        <f>ROUND(I272*H272,2)</f>
        <v>0</v>
      </c>
      <c r="BL272" s="19" t="s">
        <v>161</v>
      </c>
      <c r="BM272" s="191" t="s">
        <v>1100</v>
      </c>
    </row>
    <row r="273" spans="1:47" s="2" customFormat="1" ht="11.25">
      <c r="A273" s="37"/>
      <c r="B273" s="38"/>
      <c r="C273" s="39"/>
      <c r="D273" s="193" t="s">
        <v>163</v>
      </c>
      <c r="E273" s="39"/>
      <c r="F273" s="194" t="s">
        <v>909</v>
      </c>
      <c r="G273" s="39"/>
      <c r="H273" s="39"/>
      <c r="I273" s="195"/>
      <c r="J273" s="39"/>
      <c r="K273" s="39"/>
      <c r="L273" s="42"/>
      <c r="M273" s="196"/>
      <c r="N273" s="197"/>
      <c r="O273" s="67"/>
      <c r="P273" s="67"/>
      <c r="Q273" s="67"/>
      <c r="R273" s="67"/>
      <c r="S273" s="67"/>
      <c r="T273" s="68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19" t="s">
        <v>163</v>
      </c>
      <c r="AU273" s="19" t="s">
        <v>90</v>
      </c>
    </row>
    <row r="274" spans="1:65" s="2" customFormat="1" ht="16.5" customHeight="1">
      <c r="A274" s="37"/>
      <c r="B274" s="38"/>
      <c r="C274" s="181" t="s">
        <v>455</v>
      </c>
      <c r="D274" s="181" t="s">
        <v>156</v>
      </c>
      <c r="E274" s="182" t="s">
        <v>562</v>
      </c>
      <c r="F274" s="183" t="s">
        <v>563</v>
      </c>
      <c r="G274" s="184" t="s">
        <v>294</v>
      </c>
      <c r="H274" s="185">
        <v>7</v>
      </c>
      <c r="I274" s="186"/>
      <c r="J274" s="185">
        <f>ROUND(I274*H274,2)</f>
        <v>0</v>
      </c>
      <c r="K274" s="183" t="s">
        <v>160</v>
      </c>
      <c r="L274" s="42"/>
      <c r="M274" s="187" t="s">
        <v>79</v>
      </c>
      <c r="N274" s="188" t="s">
        <v>51</v>
      </c>
      <c r="O274" s="67"/>
      <c r="P274" s="189">
        <f>O274*H274</f>
        <v>0</v>
      </c>
      <c r="Q274" s="189">
        <v>0.01019</v>
      </c>
      <c r="R274" s="189">
        <f>Q274*H274</f>
        <v>0.07132999999999999</v>
      </c>
      <c r="S274" s="189">
        <v>0</v>
      </c>
      <c r="T274" s="190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191" t="s">
        <v>161</v>
      </c>
      <c r="AT274" s="191" t="s">
        <v>156</v>
      </c>
      <c r="AU274" s="191" t="s">
        <v>90</v>
      </c>
      <c r="AY274" s="19" t="s">
        <v>154</v>
      </c>
      <c r="BE274" s="192">
        <f>IF(N274="základní",J274,0)</f>
        <v>0</v>
      </c>
      <c r="BF274" s="192">
        <f>IF(N274="snížená",J274,0)</f>
        <v>0</v>
      </c>
      <c r="BG274" s="192">
        <f>IF(N274="zákl. přenesená",J274,0)</f>
        <v>0</v>
      </c>
      <c r="BH274" s="192">
        <f>IF(N274="sníž. přenesená",J274,0)</f>
        <v>0</v>
      </c>
      <c r="BI274" s="192">
        <f>IF(N274="nulová",J274,0)</f>
        <v>0</v>
      </c>
      <c r="BJ274" s="19" t="s">
        <v>88</v>
      </c>
      <c r="BK274" s="192">
        <f>ROUND(I274*H274,2)</f>
        <v>0</v>
      </c>
      <c r="BL274" s="19" t="s">
        <v>161</v>
      </c>
      <c r="BM274" s="191" t="s">
        <v>1101</v>
      </c>
    </row>
    <row r="275" spans="1:47" s="2" customFormat="1" ht="11.25">
      <c r="A275" s="37"/>
      <c r="B275" s="38"/>
      <c r="C275" s="39"/>
      <c r="D275" s="193" t="s">
        <v>163</v>
      </c>
      <c r="E275" s="39"/>
      <c r="F275" s="194" t="s">
        <v>565</v>
      </c>
      <c r="G275" s="39"/>
      <c r="H275" s="39"/>
      <c r="I275" s="195"/>
      <c r="J275" s="39"/>
      <c r="K275" s="39"/>
      <c r="L275" s="42"/>
      <c r="M275" s="196"/>
      <c r="N275" s="197"/>
      <c r="O275" s="67"/>
      <c r="P275" s="67"/>
      <c r="Q275" s="67"/>
      <c r="R275" s="67"/>
      <c r="S275" s="67"/>
      <c r="T275" s="68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T275" s="19" t="s">
        <v>163</v>
      </c>
      <c r="AU275" s="19" t="s">
        <v>90</v>
      </c>
    </row>
    <row r="276" spans="2:51" s="13" customFormat="1" ht="11.25">
      <c r="B276" s="198"/>
      <c r="C276" s="199"/>
      <c r="D276" s="200" t="s">
        <v>165</v>
      </c>
      <c r="E276" s="201" t="s">
        <v>79</v>
      </c>
      <c r="F276" s="202" t="s">
        <v>1102</v>
      </c>
      <c r="G276" s="199"/>
      <c r="H276" s="203">
        <v>7</v>
      </c>
      <c r="I276" s="204"/>
      <c r="J276" s="199"/>
      <c r="K276" s="199"/>
      <c r="L276" s="205"/>
      <c r="M276" s="206"/>
      <c r="N276" s="207"/>
      <c r="O276" s="207"/>
      <c r="P276" s="207"/>
      <c r="Q276" s="207"/>
      <c r="R276" s="207"/>
      <c r="S276" s="207"/>
      <c r="T276" s="208"/>
      <c r="AT276" s="209" t="s">
        <v>165</v>
      </c>
      <c r="AU276" s="209" t="s">
        <v>90</v>
      </c>
      <c r="AV276" s="13" t="s">
        <v>90</v>
      </c>
      <c r="AW276" s="13" t="s">
        <v>41</v>
      </c>
      <c r="AX276" s="13" t="s">
        <v>88</v>
      </c>
      <c r="AY276" s="209" t="s">
        <v>154</v>
      </c>
    </row>
    <row r="277" spans="1:65" s="2" customFormat="1" ht="16.5" customHeight="1">
      <c r="A277" s="37"/>
      <c r="B277" s="38"/>
      <c r="C277" s="231" t="s">
        <v>461</v>
      </c>
      <c r="D277" s="231" t="s">
        <v>277</v>
      </c>
      <c r="E277" s="232" t="s">
        <v>912</v>
      </c>
      <c r="F277" s="233" t="s">
        <v>913</v>
      </c>
      <c r="G277" s="234" t="s">
        <v>294</v>
      </c>
      <c r="H277" s="235">
        <v>3</v>
      </c>
      <c r="I277" s="236"/>
      <c r="J277" s="235">
        <f>ROUND(I277*H277,2)</f>
        <v>0</v>
      </c>
      <c r="K277" s="233" t="s">
        <v>160</v>
      </c>
      <c r="L277" s="237"/>
      <c r="M277" s="238" t="s">
        <v>79</v>
      </c>
      <c r="N277" s="239" t="s">
        <v>51</v>
      </c>
      <c r="O277" s="67"/>
      <c r="P277" s="189">
        <f>O277*H277</f>
        <v>0</v>
      </c>
      <c r="Q277" s="189">
        <v>1.054</v>
      </c>
      <c r="R277" s="189">
        <f>Q277*H277</f>
        <v>3.162</v>
      </c>
      <c r="S277" s="189">
        <v>0</v>
      </c>
      <c r="T277" s="190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191" t="s">
        <v>207</v>
      </c>
      <c r="AT277" s="191" t="s">
        <v>277</v>
      </c>
      <c r="AU277" s="191" t="s">
        <v>90</v>
      </c>
      <c r="AY277" s="19" t="s">
        <v>154</v>
      </c>
      <c r="BE277" s="192">
        <f>IF(N277="základní",J277,0)</f>
        <v>0</v>
      </c>
      <c r="BF277" s="192">
        <f>IF(N277="snížená",J277,0)</f>
        <v>0</v>
      </c>
      <c r="BG277" s="192">
        <f>IF(N277="zákl. přenesená",J277,0)</f>
        <v>0</v>
      </c>
      <c r="BH277" s="192">
        <f>IF(N277="sníž. přenesená",J277,0)</f>
        <v>0</v>
      </c>
      <c r="BI277" s="192">
        <f>IF(N277="nulová",J277,0)</f>
        <v>0</v>
      </c>
      <c r="BJ277" s="19" t="s">
        <v>88</v>
      </c>
      <c r="BK277" s="192">
        <f>ROUND(I277*H277,2)</f>
        <v>0</v>
      </c>
      <c r="BL277" s="19" t="s">
        <v>161</v>
      </c>
      <c r="BM277" s="191" t="s">
        <v>1103</v>
      </c>
    </row>
    <row r="278" spans="1:47" s="2" customFormat="1" ht="11.25">
      <c r="A278" s="37"/>
      <c r="B278" s="38"/>
      <c r="C278" s="39"/>
      <c r="D278" s="193" t="s">
        <v>163</v>
      </c>
      <c r="E278" s="39"/>
      <c r="F278" s="194" t="s">
        <v>915</v>
      </c>
      <c r="G278" s="39"/>
      <c r="H278" s="39"/>
      <c r="I278" s="195"/>
      <c r="J278" s="39"/>
      <c r="K278" s="39"/>
      <c r="L278" s="42"/>
      <c r="M278" s="196"/>
      <c r="N278" s="197"/>
      <c r="O278" s="67"/>
      <c r="P278" s="67"/>
      <c r="Q278" s="67"/>
      <c r="R278" s="67"/>
      <c r="S278" s="67"/>
      <c r="T278" s="68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T278" s="19" t="s">
        <v>163</v>
      </c>
      <c r="AU278" s="19" t="s">
        <v>90</v>
      </c>
    </row>
    <row r="279" spans="2:51" s="13" customFormat="1" ht="11.25">
      <c r="B279" s="198"/>
      <c r="C279" s="199"/>
      <c r="D279" s="200" t="s">
        <v>165</v>
      </c>
      <c r="E279" s="201" t="s">
        <v>79</v>
      </c>
      <c r="F279" s="202" t="s">
        <v>1104</v>
      </c>
      <c r="G279" s="199"/>
      <c r="H279" s="203">
        <v>3</v>
      </c>
      <c r="I279" s="204"/>
      <c r="J279" s="199"/>
      <c r="K279" s="199"/>
      <c r="L279" s="205"/>
      <c r="M279" s="206"/>
      <c r="N279" s="207"/>
      <c r="O279" s="207"/>
      <c r="P279" s="207"/>
      <c r="Q279" s="207"/>
      <c r="R279" s="207"/>
      <c r="S279" s="207"/>
      <c r="T279" s="208"/>
      <c r="AT279" s="209" t="s">
        <v>165</v>
      </c>
      <c r="AU279" s="209" t="s">
        <v>90</v>
      </c>
      <c r="AV279" s="13" t="s">
        <v>90</v>
      </c>
      <c r="AW279" s="13" t="s">
        <v>41</v>
      </c>
      <c r="AX279" s="13" t="s">
        <v>88</v>
      </c>
      <c r="AY279" s="209" t="s">
        <v>154</v>
      </c>
    </row>
    <row r="280" spans="1:65" s="2" customFormat="1" ht="16.5" customHeight="1">
      <c r="A280" s="37"/>
      <c r="B280" s="38"/>
      <c r="C280" s="231" t="s">
        <v>467</v>
      </c>
      <c r="D280" s="231" t="s">
        <v>277</v>
      </c>
      <c r="E280" s="232" t="s">
        <v>916</v>
      </c>
      <c r="F280" s="233" t="s">
        <v>917</v>
      </c>
      <c r="G280" s="234" t="s">
        <v>294</v>
      </c>
      <c r="H280" s="235">
        <v>4</v>
      </c>
      <c r="I280" s="236"/>
      <c r="J280" s="235">
        <f>ROUND(I280*H280,2)</f>
        <v>0</v>
      </c>
      <c r="K280" s="233" t="s">
        <v>160</v>
      </c>
      <c r="L280" s="237"/>
      <c r="M280" s="238" t="s">
        <v>79</v>
      </c>
      <c r="N280" s="239" t="s">
        <v>51</v>
      </c>
      <c r="O280" s="67"/>
      <c r="P280" s="189">
        <f>O280*H280</f>
        <v>0</v>
      </c>
      <c r="Q280" s="189">
        <v>0.262</v>
      </c>
      <c r="R280" s="189">
        <f>Q280*H280</f>
        <v>1.048</v>
      </c>
      <c r="S280" s="189">
        <v>0</v>
      </c>
      <c r="T280" s="190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191" t="s">
        <v>207</v>
      </c>
      <c r="AT280" s="191" t="s">
        <v>277</v>
      </c>
      <c r="AU280" s="191" t="s">
        <v>90</v>
      </c>
      <c r="AY280" s="19" t="s">
        <v>154</v>
      </c>
      <c r="BE280" s="192">
        <f>IF(N280="základní",J280,0)</f>
        <v>0</v>
      </c>
      <c r="BF280" s="192">
        <f>IF(N280="snížená",J280,0)</f>
        <v>0</v>
      </c>
      <c r="BG280" s="192">
        <f>IF(N280="zákl. přenesená",J280,0)</f>
        <v>0</v>
      </c>
      <c r="BH280" s="192">
        <f>IF(N280="sníž. přenesená",J280,0)</f>
        <v>0</v>
      </c>
      <c r="BI280" s="192">
        <f>IF(N280="nulová",J280,0)</f>
        <v>0</v>
      </c>
      <c r="BJ280" s="19" t="s">
        <v>88</v>
      </c>
      <c r="BK280" s="192">
        <f>ROUND(I280*H280,2)</f>
        <v>0</v>
      </c>
      <c r="BL280" s="19" t="s">
        <v>161</v>
      </c>
      <c r="BM280" s="191" t="s">
        <v>1105</v>
      </c>
    </row>
    <row r="281" spans="1:47" s="2" customFormat="1" ht="11.25">
      <c r="A281" s="37"/>
      <c r="B281" s="38"/>
      <c r="C281" s="39"/>
      <c r="D281" s="193" t="s">
        <v>163</v>
      </c>
      <c r="E281" s="39"/>
      <c r="F281" s="194" t="s">
        <v>919</v>
      </c>
      <c r="G281" s="39"/>
      <c r="H281" s="39"/>
      <c r="I281" s="195"/>
      <c r="J281" s="39"/>
      <c r="K281" s="39"/>
      <c r="L281" s="42"/>
      <c r="M281" s="196"/>
      <c r="N281" s="197"/>
      <c r="O281" s="67"/>
      <c r="P281" s="67"/>
      <c r="Q281" s="67"/>
      <c r="R281" s="67"/>
      <c r="S281" s="67"/>
      <c r="T281" s="68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T281" s="19" t="s">
        <v>163</v>
      </c>
      <c r="AU281" s="19" t="s">
        <v>90</v>
      </c>
    </row>
    <row r="282" spans="2:51" s="13" customFormat="1" ht="11.25">
      <c r="B282" s="198"/>
      <c r="C282" s="199"/>
      <c r="D282" s="200" t="s">
        <v>165</v>
      </c>
      <c r="E282" s="201" t="s">
        <v>79</v>
      </c>
      <c r="F282" s="202" t="s">
        <v>911</v>
      </c>
      <c r="G282" s="199"/>
      <c r="H282" s="203">
        <v>4</v>
      </c>
      <c r="I282" s="204"/>
      <c r="J282" s="199"/>
      <c r="K282" s="199"/>
      <c r="L282" s="205"/>
      <c r="M282" s="206"/>
      <c r="N282" s="207"/>
      <c r="O282" s="207"/>
      <c r="P282" s="207"/>
      <c r="Q282" s="207"/>
      <c r="R282" s="207"/>
      <c r="S282" s="207"/>
      <c r="T282" s="208"/>
      <c r="AT282" s="209" t="s">
        <v>165</v>
      </c>
      <c r="AU282" s="209" t="s">
        <v>90</v>
      </c>
      <c r="AV282" s="13" t="s">
        <v>90</v>
      </c>
      <c r="AW282" s="13" t="s">
        <v>41</v>
      </c>
      <c r="AX282" s="13" t="s">
        <v>88</v>
      </c>
      <c r="AY282" s="209" t="s">
        <v>154</v>
      </c>
    </row>
    <row r="283" spans="1:65" s="2" customFormat="1" ht="16.5" customHeight="1">
      <c r="A283" s="37"/>
      <c r="B283" s="38"/>
      <c r="C283" s="181" t="s">
        <v>472</v>
      </c>
      <c r="D283" s="181" t="s">
        <v>156</v>
      </c>
      <c r="E283" s="182" t="s">
        <v>920</v>
      </c>
      <c r="F283" s="183" t="s">
        <v>921</v>
      </c>
      <c r="G283" s="184" t="s">
        <v>294</v>
      </c>
      <c r="H283" s="185">
        <v>2</v>
      </c>
      <c r="I283" s="186"/>
      <c r="J283" s="185">
        <f>ROUND(I283*H283,2)</f>
        <v>0</v>
      </c>
      <c r="K283" s="183" t="s">
        <v>160</v>
      </c>
      <c r="L283" s="42"/>
      <c r="M283" s="187" t="s">
        <v>79</v>
      </c>
      <c r="N283" s="188" t="s">
        <v>51</v>
      </c>
      <c r="O283" s="67"/>
      <c r="P283" s="189">
        <f>O283*H283</f>
        <v>0</v>
      </c>
      <c r="Q283" s="189">
        <v>0.01248</v>
      </c>
      <c r="R283" s="189">
        <f>Q283*H283</f>
        <v>0.02496</v>
      </c>
      <c r="S283" s="189">
        <v>0</v>
      </c>
      <c r="T283" s="190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191" t="s">
        <v>161</v>
      </c>
      <c r="AT283" s="191" t="s">
        <v>156</v>
      </c>
      <c r="AU283" s="191" t="s">
        <v>90</v>
      </c>
      <c r="AY283" s="19" t="s">
        <v>154</v>
      </c>
      <c r="BE283" s="192">
        <f>IF(N283="základní",J283,0)</f>
        <v>0</v>
      </c>
      <c r="BF283" s="192">
        <f>IF(N283="snížená",J283,0)</f>
        <v>0</v>
      </c>
      <c r="BG283" s="192">
        <f>IF(N283="zákl. přenesená",J283,0)</f>
        <v>0</v>
      </c>
      <c r="BH283" s="192">
        <f>IF(N283="sníž. přenesená",J283,0)</f>
        <v>0</v>
      </c>
      <c r="BI283" s="192">
        <f>IF(N283="nulová",J283,0)</f>
        <v>0</v>
      </c>
      <c r="BJ283" s="19" t="s">
        <v>88</v>
      </c>
      <c r="BK283" s="192">
        <f>ROUND(I283*H283,2)</f>
        <v>0</v>
      </c>
      <c r="BL283" s="19" t="s">
        <v>161</v>
      </c>
      <c r="BM283" s="191" t="s">
        <v>1106</v>
      </c>
    </row>
    <row r="284" spans="1:47" s="2" customFormat="1" ht="11.25">
      <c r="A284" s="37"/>
      <c r="B284" s="38"/>
      <c r="C284" s="39"/>
      <c r="D284" s="193" t="s">
        <v>163</v>
      </c>
      <c r="E284" s="39"/>
      <c r="F284" s="194" t="s">
        <v>923</v>
      </c>
      <c r="G284" s="39"/>
      <c r="H284" s="39"/>
      <c r="I284" s="195"/>
      <c r="J284" s="39"/>
      <c r="K284" s="39"/>
      <c r="L284" s="42"/>
      <c r="M284" s="196"/>
      <c r="N284" s="197"/>
      <c r="O284" s="67"/>
      <c r="P284" s="67"/>
      <c r="Q284" s="67"/>
      <c r="R284" s="67"/>
      <c r="S284" s="67"/>
      <c r="T284" s="68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T284" s="19" t="s">
        <v>163</v>
      </c>
      <c r="AU284" s="19" t="s">
        <v>90</v>
      </c>
    </row>
    <row r="285" spans="1:65" s="2" customFormat="1" ht="16.5" customHeight="1">
      <c r="A285" s="37"/>
      <c r="B285" s="38"/>
      <c r="C285" s="231" t="s">
        <v>478</v>
      </c>
      <c r="D285" s="231" t="s">
        <v>277</v>
      </c>
      <c r="E285" s="232" t="s">
        <v>924</v>
      </c>
      <c r="F285" s="233" t="s">
        <v>925</v>
      </c>
      <c r="G285" s="234" t="s">
        <v>294</v>
      </c>
      <c r="H285" s="235">
        <v>2</v>
      </c>
      <c r="I285" s="236"/>
      <c r="J285" s="235">
        <f>ROUND(I285*H285,2)</f>
        <v>0</v>
      </c>
      <c r="K285" s="233" t="s">
        <v>160</v>
      </c>
      <c r="L285" s="237"/>
      <c r="M285" s="238" t="s">
        <v>79</v>
      </c>
      <c r="N285" s="239" t="s">
        <v>51</v>
      </c>
      <c r="O285" s="67"/>
      <c r="P285" s="189">
        <f>O285*H285</f>
        <v>0</v>
      </c>
      <c r="Q285" s="189">
        <v>0.585</v>
      </c>
      <c r="R285" s="189">
        <f>Q285*H285</f>
        <v>1.17</v>
      </c>
      <c r="S285" s="189">
        <v>0</v>
      </c>
      <c r="T285" s="190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191" t="s">
        <v>207</v>
      </c>
      <c r="AT285" s="191" t="s">
        <v>277</v>
      </c>
      <c r="AU285" s="191" t="s">
        <v>90</v>
      </c>
      <c r="AY285" s="19" t="s">
        <v>154</v>
      </c>
      <c r="BE285" s="192">
        <f>IF(N285="základní",J285,0)</f>
        <v>0</v>
      </c>
      <c r="BF285" s="192">
        <f>IF(N285="snížená",J285,0)</f>
        <v>0</v>
      </c>
      <c r="BG285" s="192">
        <f>IF(N285="zákl. přenesená",J285,0)</f>
        <v>0</v>
      </c>
      <c r="BH285" s="192">
        <f>IF(N285="sníž. přenesená",J285,0)</f>
        <v>0</v>
      </c>
      <c r="BI285" s="192">
        <f>IF(N285="nulová",J285,0)</f>
        <v>0</v>
      </c>
      <c r="BJ285" s="19" t="s">
        <v>88</v>
      </c>
      <c r="BK285" s="192">
        <f>ROUND(I285*H285,2)</f>
        <v>0</v>
      </c>
      <c r="BL285" s="19" t="s">
        <v>161</v>
      </c>
      <c r="BM285" s="191" t="s">
        <v>1107</v>
      </c>
    </row>
    <row r="286" spans="1:47" s="2" customFormat="1" ht="11.25">
      <c r="A286" s="37"/>
      <c r="B286" s="38"/>
      <c r="C286" s="39"/>
      <c r="D286" s="193" t="s">
        <v>163</v>
      </c>
      <c r="E286" s="39"/>
      <c r="F286" s="194" t="s">
        <v>927</v>
      </c>
      <c r="G286" s="39"/>
      <c r="H286" s="39"/>
      <c r="I286" s="195"/>
      <c r="J286" s="39"/>
      <c r="K286" s="39"/>
      <c r="L286" s="42"/>
      <c r="M286" s="196"/>
      <c r="N286" s="197"/>
      <c r="O286" s="67"/>
      <c r="P286" s="67"/>
      <c r="Q286" s="67"/>
      <c r="R286" s="67"/>
      <c r="S286" s="67"/>
      <c r="T286" s="68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T286" s="19" t="s">
        <v>163</v>
      </c>
      <c r="AU286" s="19" t="s">
        <v>90</v>
      </c>
    </row>
    <row r="287" spans="1:65" s="2" customFormat="1" ht="16.5" customHeight="1">
      <c r="A287" s="37"/>
      <c r="B287" s="38"/>
      <c r="C287" s="181" t="s">
        <v>483</v>
      </c>
      <c r="D287" s="181" t="s">
        <v>156</v>
      </c>
      <c r="E287" s="182" t="s">
        <v>576</v>
      </c>
      <c r="F287" s="183" t="s">
        <v>577</v>
      </c>
      <c r="G287" s="184" t="s">
        <v>294</v>
      </c>
      <c r="H287" s="185">
        <v>2</v>
      </c>
      <c r="I287" s="186"/>
      <c r="J287" s="185">
        <f>ROUND(I287*H287,2)</f>
        <v>0</v>
      </c>
      <c r="K287" s="183" t="s">
        <v>160</v>
      </c>
      <c r="L287" s="42"/>
      <c r="M287" s="187" t="s">
        <v>79</v>
      </c>
      <c r="N287" s="188" t="s">
        <v>51</v>
      </c>
      <c r="O287" s="67"/>
      <c r="P287" s="189">
        <f>O287*H287</f>
        <v>0</v>
      </c>
      <c r="Q287" s="189">
        <v>0.03927</v>
      </c>
      <c r="R287" s="189">
        <f>Q287*H287</f>
        <v>0.07854</v>
      </c>
      <c r="S287" s="189">
        <v>0</v>
      </c>
      <c r="T287" s="190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191" t="s">
        <v>161</v>
      </c>
      <c r="AT287" s="191" t="s">
        <v>156</v>
      </c>
      <c r="AU287" s="191" t="s">
        <v>90</v>
      </c>
      <c r="AY287" s="19" t="s">
        <v>154</v>
      </c>
      <c r="BE287" s="192">
        <f>IF(N287="základní",J287,0)</f>
        <v>0</v>
      </c>
      <c r="BF287" s="192">
        <f>IF(N287="snížená",J287,0)</f>
        <v>0</v>
      </c>
      <c r="BG287" s="192">
        <f>IF(N287="zákl. přenesená",J287,0)</f>
        <v>0</v>
      </c>
      <c r="BH287" s="192">
        <f>IF(N287="sníž. přenesená",J287,0)</f>
        <v>0</v>
      </c>
      <c r="BI287" s="192">
        <f>IF(N287="nulová",J287,0)</f>
        <v>0</v>
      </c>
      <c r="BJ287" s="19" t="s">
        <v>88</v>
      </c>
      <c r="BK287" s="192">
        <f>ROUND(I287*H287,2)</f>
        <v>0</v>
      </c>
      <c r="BL287" s="19" t="s">
        <v>161</v>
      </c>
      <c r="BM287" s="191" t="s">
        <v>1108</v>
      </c>
    </row>
    <row r="288" spans="1:47" s="2" customFormat="1" ht="11.25">
      <c r="A288" s="37"/>
      <c r="B288" s="38"/>
      <c r="C288" s="39"/>
      <c r="D288" s="193" t="s">
        <v>163</v>
      </c>
      <c r="E288" s="39"/>
      <c r="F288" s="194" t="s">
        <v>579</v>
      </c>
      <c r="G288" s="39"/>
      <c r="H288" s="39"/>
      <c r="I288" s="195"/>
      <c r="J288" s="39"/>
      <c r="K288" s="39"/>
      <c r="L288" s="42"/>
      <c r="M288" s="196"/>
      <c r="N288" s="197"/>
      <c r="O288" s="67"/>
      <c r="P288" s="67"/>
      <c r="Q288" s="67"/>
      <c r="R288" s="67"/>
      <c r="S288" s="67"/>
      <c r="T288" s="68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T288" s="19" t="s">
        <v>163</v>
      </c>
      <c r="AU288" s="19" t="s">
        <v>90</v>
      </c>
    </row>
    <row r="289" spans="1:65" s="2" customFormat="1" ht="16.5" customHeight="1">
      <c r="A289" s="37"/>
      <c r="B289" s="38"/>
      <c r="C289" s="231" t="s">
        <v>489</v>
      </c>
      <c r="D289" s="231" t="s">
        <v>277</v>
      </c>
      <c r="E289" s="232" t="s">
        <v>929</v>
      </c>
      <c r="F289" s="233" t="s">
        <v>930</v>
      </c>
      <c r="G289" s="234" t="s">
        <v>294</v>
      </c>
      <c r="H289" s="235">
        <v>2</v>
      </c>
      <c r="I289" s="236"/>
      <c r="J289" s="235">
        <f>ROUND(I289*H289,2)</f>
        <v>0</v>
      </c>
      <c r="K289" s="233" t="s">
        <v>79</v>
      </c>
      <c r="L289" s="237"/>
      <c r="M289" s="238" t="s">
        <v>79</v>
      </c>
      <c r="N289" s="239" t="s">
        <v>51</v>
      </c>
      <c r="O289" s="67"/>
      <c r="P289" s="189">
        <f>O289*H289</f>
        <v>0</v>
      </c>
      <c r="Q289" s="189">
        <v>1.22</v>
      </c>
      <c r="R289" s="189">
        <f>Q289*H289</f>
        <v>2.44</v>
      </c>
      <c r="S289" s="189">
        <v>0</v>
      </c>
      <c r="T289" s="190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191" t="s">
        <v>207</v>
      </c>
      <c r="AT289" s="191" t="s">
        <v>277</v>
      </c>
      <c r="AU289" s="191" t="s">
        <v>90</v>
      </c>
      <c r="AY289" s="19" t="s">
        <v>154</v>
      </c>
      <c r="BE289" s="192">
        <f>IF(N289="základní",J289,0)</f>
        <v>0</v>
      </c>
      <c r="BF289" s="192">
        <f>IF(N289="snížená",J289,0)</f>
        <v>0</v>
      </c>
      <c r="BG289" s="192">
        <f>IF(N289="zákl. přenesená",J289,0)</f>
        <v>0</v>
      </c>
      <c r="BH289" s="192">
        <f>IF(N289="sníž. přenesená",J289,0)</f>
        <v>0</v>
      </c>
      <c r="BI289" s="192">
        <f>IF(N289="nulová",J289,0)</f>
        <v>0</v>
      </c>
      <c r="BJ289" s="19" t="s">
        <v>88</v>
      </c>
      <c r="BK289" s="192">
        <f>ROUND(I289*H289,2)</f>
        <v>0</v>
      </c>
      <c r="BL289" s="19" t="s">
        <v>161</v>
      </c>
      <c r="BM289" s="191" t="s">
        <v>1109</v>
      </c>
    </row>
    <row r="290" spans="1:65" s="2" customFormat="1" ht="16.5" customHeight="1">
      <c r="A290" s="37"/>
      <c r="B290" s="38"/>
      <c r="C290" s="181" t="s">
        <v>496</v>
      </c>
      <c r="D290" s="181" t="s">
        <v>156</v>
      </c>
      <c r="E290" s="182" t="s">
        <v>932</v>
      </c>
      <c r="F290" s="183" t="s">
        <v>933</v>
      </c>
      <c r="G290" s="184" t="s">
        <v>294</v>
      </c>
      <c r="H290" s="185">
        <v>2</v>
      </c>
      <c r="I290" s="186"/>
      <c r="J290" s="185">
        <f>ROUND(I290*H290,2)</f>
        <v>0</v>
      </c>
      <c r="K290" s="183" t="s">
        <v>160</v>
      </c>
      <c r="L290" s="42"/>
      <c r="M290" s="187" t="s">
        <v>79</v>
      </c>
      <c r="N290" s="188" t="s">
        <v>51</v>
      </c>
      <c r="O290" s="67"/>
      <c r="P290" s="189">
        <f>O290*H290</f>
        <v>0</v>
      </c>
      <c r="Q290" s="189">
        <v>0.02854</v>
      </c>
      <c r="R290" s="189">
        <f>Q290*H290</f>
        <v>0.05708</v>
      </c>
      <c r="S290" s="189">
        <v>0</v>
      </c>
      <c r="T290" s="190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191" t="s">
        <v>161</v>
      </c>
      <c r="AT290" s="191" t="s">
        <v>156</v>
      </c>
      <c r="AU290" s="191" t="s">
        <v>90</v>
      </c>
      <c r="AY290" s="19" t="s">
        <v>154</v>
      </c>
      <c r="BE290" s="192">
        <f>IF(N290="základní",J290,0)</f>
        <v>0</v>
      </c>
      <c r="BF290" s="192">
        <f>IF(N290="snížená",J290,0)</f>
        <v>0</v>
      </c>
      <c r="BG290" s="192">
        <f>IF(N290="zákl. přenesená",J290,0)</f>
        <v>0</v>
      </c>
      <c r="BH290" s="192">
        <f>IF(N290="sníž. přenesená",J290,0)</f>
        <v>0</v>
      </c>
      <c r="BI290" s="192">
        <f>IF(N290="nulová",J290,0)</f>
        <v>0</v>
      </c>
      <c r="BJ290" s="19" t="s">
        <v>88</v>
      </c>
      <c r="BK290" s="192">
        <f>ROUND(I290*H290,2)</f>
        <v>0</v>
      </c>
      <c r="BL290" s="19" t="s">
        <v>161</v>
      </c>
      <c r="BM290" s="191" t="s">
        <v>1110</v>
      </c>
    </row>
    <row r="291" spans="1:47" s="2" customFormat="1" ht="11.25">
      <c r="A291" s="37"/>
      <c r="B291" s="38"/>
      <c r="C291" s="39"/>
      <c r="D291" s="193" t="s">
        <v>163</v>
      </c>
      <c r="E291" s="39"/>
      <c r="F291" s="194" t="s">
        <v>935</v>
      </c>
      <c r="G291" s="39"/>
      <c r="H291" s="39"/>
      <c r="I291" s="195"/>
      <c r="J291" s="39"/>
      <c r="K291" s="39"/>
      <c r="L291" s="42"/>
      <c r="M291" s="196"/>
      <c r="N291" s="197"/>
      <c r="O291" s="67"/>
      <c r="P291" s="67"/>
      <c r="Q291" s="67"/>
      <c r="R291" s="67"/>
      <c r="S291" s="67"/>
      <c r="T291" s="68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T291" s="19" t="s">
        <v>163</v>
      </c>
      <c r="AU291" s="19" t="s">
        <v>90</v>
      </c>
    </row>
    <row r="292" spans="1:65" s="2" customFormat="1" ht="16.5" customHeight="1">
      <c r="A292" s="37"/>
      <c r="B292" s="38"/>
      <c r="C292" s="231" t="s">
        <v>501</v>
      </c>
      <c r="D292" s="231" t="s">
        <v>277</v>
      </c>
      <c r="E292" s="232" t="s">
        <v>936</v>
      </c>
      <c r="F292" s="233" t="s">
        <v>937</v>
      </c>
      <c r="G292" s="234" t="s">
        <v>294</v>
      </c>
      <c r="H292" s="235">
        <v>2</v>
      </c>
      <c r="I292" s="236"/>
      <c r="J292" s="235">
        <f>ROUND(I292*H292,2)</f>
        <v>0</v>
      </c>
      <c r="K292" s="233" t="s">
        <v>79</v>
      </c>
      <c r="L292" s="237"/>
      <c r="M292" s="238" t="s">
        <v>79</v>
      </c>
      <c r="N292" s="239" t="s">
        <v>51</v>
      </c>
      <c r="O292" s="67"/>
      <c r="P292" s="189">
        <f>O292*H292</f>
        <v>0</v>
      </c>
      <c r="Q292" s="189">
        <v>5.25</v>
      </c>
      <c r="R292" s="189">
        <f>Q292*H292</f>
        <v>10.5</v>
      </c>
      <c r="S292" s="189">
        <v>0</v>
      </c>
      <c r="T292" s="190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191" t="s">
        <v>207</v>
      </c>
      <c r="AT292" s="191" t="s">
        <v>277</v>
      </c>
      <c r="AU292" s="191" t="s">
        <v>90</v>
      </c>
      <c r="AY292" s="19" t="s">
        <v>154</v>
      </c>
      <c r="BE292" s="192">
        <f>IF(N292="základní",J292,0)</f>
        <v>0</v>
      </c>
      <c r="BF292" s="192">
        <f>IF(N292="snížená",J292,0)</f>
        <v>0</v>
      </c>
      <c r="BG292" s="192">
        <f>IF(N292="zákl. přenesená",J292,0)</f>
        <v>0</v>
      </c>
      <c r="BH292" s="192">
        <f>IF(N292="sníž. přenesená",J292,0)</f>
        <v>0</v>
      </c>
      <c r="BI292" s="192">
        <f>IF(N292="nulová",J292,0)</f>
        <v>0</v>
      </c>
      <c r="BJ292" s="19" t="s">
        <v>88</v>
      </c>
      <c r="BK292" s="192">
        <f>ROUND(I292*H292,2)</f>
        <v>0</v>
      </c>
      <c r="BL292" s="19" t="s">
        <v>161</v>
      </c>
      <c r="BM292" s="191" t="s">
        <v>1111</v>
      </c>
    </row>
    <row r="293" spans="1:47" s="2" customFormat="1" ht="19.5">
      <c r="A293" s="37"/>
      <c r="B293" s="38"/>
      <c r="C293" s="39"/>
      <c r="D293" s="200" t="s">
        <v>326</v>
      </c>
      <c r="E293" s="39"/>
      <c r="F293" s="240" t="s">
        <v>939</v>
      </c>
      <c r="G293" s="39"/>
      <c r="H293" s="39"/>
      <c r="I293" s="195"/>
      <c r="J293" s="39"/>
      <c r="K293" s="39"/>
      <c r="L293" s="42"/>
      <c r="M293" s="196"/>
      <c r="N293" s="197"/>
      <c r="O293" s="67"/>
      <c r="P293" s="67"/>
      <c r="Q293" s="67"/>
      <c r="R293" s="67"/>
      <c r="S293" s="67"/>
      <c r="T293" s="68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T293" s="19" t="s">
        <v>326</v>
      </c>
      <c r="AU293" s="19" t="s">
        <v>90</v>
      </c>
    </row>
    <row r="294" spans="1:65" s="2" customFormat="1" ht="16.5" customHeight="1">
      <c r="A294" s="37"/>
      <c r="B294" s="38"/>
      <c r="C294" s="231" t="s">
        <v>506</v>
      </c>
      <c r="D294" s="231" t="s">
        <v>277</v>
      </c>
      <c r="E294" s="232" t="s">
        <v>940</v>
      </c>
      <c r="F294" s="233" t="s">
        <v>941</v>
      </c>
      <c r="G294" s="234" t="s">
        <v>294</v>
      </c>
      <c r="H294" s="235">
        <v>9</v>
      </c>
      <c r="I294" s="236"/>
      <c r="J294" s="235">
        <f>ROUND(I294*H294,2)</f>
        <v>0</v>
      </c>
      <c r="K294" s="233" t="s">
        <v>160</v>
      </c>
      <c r="L294" s="237"/>
      <c r="M294" s="238" t="s">
        <v>79</v>
      </c>
      <c r="N294" s="239" t="s">
        <v>51</v>
      </c>
      <c r="O294" s="67"/>
      <c r="P294" s="189">
        <f>O294*H294</f>
        <v>0</v>
      </c>
      <c r="Q294" s="189">
        <v>0.002</v>
      </c>
      <c r="R294" s="189">
        <f>Q294*H294</f>
        <v>0.018000000000000002</v>
      </c>
      <c r="S294" s="189">
        <v>0</v>
      </c>
      <c r="T294" s="190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191" t="s">
        <v>207</v>
      </c>
      <c r="AT294" s="191" t="s">
        <v>277</v>
      </c>
      <c r="AU294" s="191" t="s">
        <v>90</v>
      </c>
      <c r="AY294" s="19" t="s">
        <v>154</v>
      </c>
      <c r="BE294" s="192">
        <f>IF(N294="základní",J294,0)</f>
        <v>0</v>
      </c>
      <c r="BF294" s="192">
        <f>IF(N294="snížená",J294,0)</f>
        <v>0</v>
      </c>
      <c r="BG294" s="192">
        <f>IF(N294="zákl. přenesená",J294,0)</f>
        <v>0</v>
      </c>
      <c r="BH294" s="192">
        <f>IF(N294="sníž. přenesená",J294,0)</f>
        <v>0</v>
      </c>
      <c r="BI294" s="192">
        <f>IF(N294="nulová",J294,0)</f>
        <v>0</v>
      </c>
      <c r="BJ294" s="19" t="s">
        <v>88</v>
      </c>
      <c r="BK294" s="192">
        <f>ROUND(I294*H294,2)</f>
        <v>0</v>
      </c>
      <c r="BL294" s="19" t="s">
        <v>161</v>
      </c>
      <c r="BM294" s="191" t="s">
        <v>1112</v>
      </c>
    </row>
    <row r="295" spans="1:47" s="2" customFormat="1" ht="11.25">
      <c r="A295" s="37"/>
      <c r="B295" s="38"/>
      <c r="C295" s="39"/>
      <c r="D295" s="193" t="s">
        <v>163</v>
      </c>
      <c r="E295" s="39"/>
      <c r="F295" s="194" t="s">
        <v>943</v>
      </c>
      <c r="G295" s="39"/>
      <c r="H295" s="39"/>
      <c r="I295" s="195"/>
      <c r="J295" s="39"/>
      <c r="K295" s="39"/>
      <c r="L295" s="42"/>
      <c r="M295" s="196"/>
      <c r="N295" s="197"/>
      <c r="O295" s="67"/>
      <c r="P295" s="67"/>
      <c r="Q295" s="67"/>
      <c r="R295" s="67"/>
      <c r="S295" s="67"/>
      <c r="T295" s="68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T295" s="19" t="s">
        <v>163</v>
      </c>
      <c r="AU295" s="19" t="s">
        <v>90</v>
      </c>
    </row>
    <row r="296" spans="2:51" s="13" customFormat="1" ht="11.25">
      <c r="B296" s="198"/>
      <c r="C296" s="199"/>
      <c r="D296" s="200" t="s">
        <v>165</v>
      </c>
      <c r="E296" s="201" t="s">
        <v>79</v>
      </c>
      <c r="F296" s="202" t="s">
        <v>1113</v>
      </c>
      <c r="G296" s="199"/>
      <c r="H296" s="203">
        <v>9</v>
      </c>
      <c r="I296" s="204"/>
      <c r="J296" s="199"/>
      <c r="K296" s="199"/>
      <c r="L296" s="205"/>
      <c r="M296" s="206"/>
      <c r="N296" s="207"/>
      <c r="O296" s="207"/>
      <c r="P296" s="207"/>
      <c r="Q296" s="207"/>
      <c r="R296" s="207"/>
      <c r="S296" s="207"/>
      <c r="T296" s="208"/>
      <c r="AT296" s="209" t="s">
        <v>165</v>
      </c>
      <c r="AU296" s="209" t="s">
        <v>90</v>
      </c>
      <c r="AV296" s="13" t="s">
        <v>90</v>
      </c>
      <c r="AW296" s="13" t="s">
        <v>41</v>
      </c>
      <c r="AX296" s="13" t="s">
        <v>88</v>
      </c>
      <c r="AY296" s="209" t="s">
        <v>154</v>
      </c>
    </row>
    <row r="297" spans="1:65" s="2" customFormat="1" ht="16.5" customHeight="1">
      <c r="A297" s="37"/>
      <c r="B297" s="38"/>
      <c r="C297" s="231" t="s">
        <v>511</v>
      </c>
      <c r="D297" s="231" t="s">
        <v>277</v>
      </c>
      <c r="E297" s="232" t="s">
        <v>944</v>
      </c>
      <c r="F297" s="233" t="s">
        <v>945</v>
      </c>
      <c r="G297" s="234" t="s">
        <v>294</v>
      </c>
      <c r="H297" s="235">
        <v>2</v>
      </c>
      <c r="I297" s="236"/>
      <c r="J297" s="235">
        <f>ROUND(I297*H297,2)</f>
        <v>0</v>
      </c>
      <c r="K297" s="233" t="s">
        <v>79</v>
      </c>
      <c r="L297" s="237"/>
      <c r="M297" s="238" t="s">
        <v>79</v>
      </c>
      <c r="N297" s="239" t="s">
        <v>51</v>
      </c>
      <c r="O297" s="67"/>
      <c r="P297" s="189">
        <f>O297*H297</f>
        <v>0</v>
      </c>
      <c r="Q297" s="189">
        <v>0.002</v>
      </c>
      <c r="R297" s="189">
        <f>Q297*H297</f>
        <v>0.004</v>
      </c>
      <c r="S297" s="189">
        <v>0</v>
      </c>
      <c r="T297" s="190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191" t="s">
        <v>207</v>
      </c>
      <c r="AT297" s="191" t="s">
        <v>277</v>
      </c>
      <c r="AU297" s="191" t="s">
        <v>90</v>
      </c>
      <c r="AY297" s="19" t="s">
        <v>154</v>
      </c>
      <c r="BE297" s="192">
        <f>IF(N297="základní",J297,0)</f>
        <v>0</v>
      </c>
      <c r="BF297" s="192">
        <f>IF(N297="snížená",J297,0)</f>
        <v>0</v>
      </c>
      <c r="BG297" s="192">
        <f>IF(N297="zákl. přenesená",J297,0)</f>
        <v>0</v>
      </c>
      <c r="BH297" s="192">
        <f>IF(N297="sníž. přenesená",J297,0)</f>
        <v>0</v>
      </c>
      <c r="BI297" s="192">
        <f>IF(N297="nulová",J297,0)</f>
        <v>0</v>
      </c>
      <c r="BJ297" s="19" t="s">
        <v>88</v>
      </c>
      <c r="BK297" s="192">
        <f>ROUND(I297*H297,2)</f>
        <v>0</v>
      </c>
      <c r="BL297" s="19" t="s">
        <v>161</v>
      </c>
      <c r="BM297" s="191" t="s">
        <v>1114</v>
      </c>
    </row>
    <row r="298" spans="1:65" s="2" customFormat="1" ht="16.5" customHeight="1">
      <c r="A298" s="37"/>
      <c r="B298" s="38"/>
      <c r="C298" s="181" t="s">
        <v>516</v>
      </c>
      <c r="D298" s="181" t="s">
        <v>156</v>
      </c>
      <c r="E298" s="182" t="s">
        <v>621</v>
      </c>
      <c r="F298" s="183" t="s">
        <v>622</v>
      </c>
      <c r="G298" s="184" t="s">
        <v>294</v>
      </c>
      <c r="H298" s="185">
        <v>2</v>
      </c>
      <c r="I298" s="186"/>
      <c r="J298" s="185">
        <f>ROUND(I298*H298,2)</f>
        <v>0</v>
      </c>
      <c r="K298" s="183" t="s">
        <v>160</v>
      </c>
      <c r="L298" s="42"/>
      <c r="M298" s="187" t="s">
        <v>79</v>
      </c>
      <c r="N298" s="188" t="s">
        <v>51</v>
      </c>
      <c r="O298" s="67"/>
      <c r="P298" s="189">
        <f>O298*H298</f>
        <v>0</v>
      </c>
      <c r="Q298" s="189">
        <v>0</v>
      </c>
      <c r="R298" s="189">
        <f>Q298*H298</f>
        <v>0</v>
      </c>
      <c r="S298" s="189">
        <v>0.1</v>
      </c>
      <c r="T298" s="190">
        <f>S298*H298</f>
        <v>0.2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191" t="s">
        <v>161</v>
      </c>
      <c r="AT298" s="191" t="s">
        <v>156</v>
      </c>
      <c r="AU298" s="191" t="s">
        <v>90</v>
      </c>
      <c r="AY298" s="19" t="s">
        <v>154</v>
      </c>
      <c r="BE298" s="192">
        <f>IF(N298="základní",J298,0)</f>
        <v>0</v>
      </c>
      <c r="BF298" s="192">
        <f>IF(N298="snížená",J298,0)</f>
        <v>0</v>
      </c>
      <c r="BG298" s="192">
        <f>IF(N298="zákl. přenesená",J298,0)</f>
        <v>0</v>
      </c>
      <c r="BH298" s="192">
        <f>IF(N298="sníž. přenesená",J298,0)</f>
        <v>0</v>
      </c>
      <c r="BI298" s="192">
        <f>IF(N298="nulová",J298,0)</f>
        <v>0</v>
      </c>
      <c r="BJ298" s="19" t="s">
        <v>88</v>
      </c>
      <c r="BK298" s="192">
        <f>ROUND(I298*H298,2)</f>
        <v>0</v>
      </c>
      <c r="BL298" s="19" t="s">
        <v>161</v>
      </c>
      <c r="BM298" s="191" t="s">
        <v>1115</v>
      </c>
    </row>
    <row r="299" spans="1:47" s="2" customFormat="1" ht="11.25">
      <c r="A299" s="37"/>
      <c r="B299" s="38"/>
      <c r="C299" s="39"/>
      <c r="D299" s="193" t="s">
        <v>163</v>
      </c>
      <c r="E299" s="39"/>
      <c r="F299" s="194" t="s">
        <v>624</v>
      </c>
      <c r="G299" s="39"/>
      <c r="H299" s="39"/>
      <c r="I299" s="195"/>
      <c r="J299" s="39"/>
      <c r="K299" s="39"/>
      <c r="L299" s="42"/>
      <c r="M299" s="196"/>
      <c r="N299" s="197"/>
      <c r="O299" s="67"/>
      <c r="P299" s="67"/>
      <c r="Q299" s="67"/>
      <c r="R299" s="67"/>
      <c r="S299" s="67"/>
      <c r="T299" s="68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T299" s="19" t="s">
        <v>163</v>
      </c>
      <c r="AU299" s="19" t="s">
        <v>90</v>
      </c>
    </row>
    <row r="300" spans="1:47" s="2" customFormat="1" ht="19.5">
      <c r="A300" s="37"/>
      <c r="B300" s="38"/>
      <c r="C300" s="39"/>
      <c r="D300" s="200" t="s">
        <v>326</v>
      </c>
      <c r="E300" s="39"/>
      <c r="F300" s="240" t="s">
        <v>1116</v>
      </c>
      <c r="G300" s="39"/>
      <c r="H300" s="39"/>
      <c r="I300" s="195"/>
      <c r="J300" s="39"/>
      <c r="K300" s="39"/>
      <c r="L300" s="42"/>
      <c r="M300" s="196"/>
      <c r="N300" s="197"/>
      <c r="O300" s="67"/>
      <c r="P300" s="67"/>
      <c r="Q300" s="67"/>
      <c r="R300" s="67"/>
      <c r="S300" s="67"/>
      <c r="T300" s="68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T300" s="19" t="s">
        <v>326</v>
      </c>
      <c r="AU300" s="19" t="s">
        <v>90</v>
      </c>
    </row>
    <row r="301" spans="1:65" s="2" customFormat="1" ht="16.5" customHeight="1">
      <c r="A301" s="37"/>
      <c r="B301" s="38"/>
      <c r="C301" s="181" t="s">
        <v>522</v>
      </c>
      <c r="D301" s="181" t="s">
        <v>156</v>
      </c>
      <c r="E301" s="182" t="s">
        <v>626</v>
      </c>
      <c r="F301" s="183" t="s">
        <v>627</v>
      </c>
      <c r="G301" s="184" t="s">
        <v>294</v>
      </c>
      <c r="H301" s="185">
        <v>2</v>
      </c>
      <c r="I301" s="186"/>
      <c r="J301" s="185">
        <f>ROUND(I301*H301,2)</f>
        <v>0</v>
      </c>
      <c r="K301" s="183" t="s">
        <v>160</v>
      </c>
      <c r="L301" s="42"/>
      <c r="M301" s="187" t="s">
        <v>79</v>
      </c>
      <c r="N301" s="188" t="s">
        <v>51</v>
      </c>
      <c r="O301" s="67"/>
      <c r="P301" s="189">
        <f>O301*H301</f>
        <v>0</v>
      </c>
      <c r="Q301" s="189">
        <v>0.21734</v>
      </c>
      <c r="R301" s="189">
        <f>Q301*H301</f>
        <v>0.43468</v>
      </c>
      <c r="S301" s="189">
        <v>0</v>
      </c>
      <c r="T301" s="190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191" t="s">
        <v>161</v>
      </c>
      <c r="AT301" s="191" t="s">
        <v>156</v>
      </c>
      <c r="AU301" s="191" t="s">
        <v>90</v>
      </c>
      <c r="AY301" s="19" t="s">
        <v>154</v>
      </c>
      <c r="BE301" s="192">
        <f>IF(N301="základní",J301,0)</f>
        <v>0</v>
      </c>
      <c r="BF301" s="192">
        <f>IF(N301="snížená",J301,0)</f>
        <v>0</v>
      </c>
      <c r="BG301" s="192">
        <f>IF(N301="zákl. přenesená",J301,0)</f>
        <v>0</v>
      </c>
      <c r="BH301" s="192">
        <f>IF(N301="sníž. přenesená",J301,0)</f>
        <v>0</v>
      </c>
      <c r="BI301" s="192">
        <f>IF(N301="nulová",J301,0)</f>
        <v>0</v>
      </c>
      <c r="BJ301" s="19" t="s">
        <v>88</v>
      </c>
      <c r="BK301" s="192">
        <f>ROUND(I301*H301,2)</f>
        <v>0</v>
      </c>
      <c r="BL301" s="19" t="s">
        <v>161</v>
      </c>
      <c r="BM301" s="191" t="s">
        <v>1117</v>
      </c>
    </row>
    <row r="302" spans="1:47" s="2" customFormat="1" ht="11.25">
      <c r="A302" s="37"/>
      <c r="B302" s="38"/>
      <c r="C302" s="39"/>
      <c r="D302" s="193" t="s">
        <v>163</v>
      </c>
      <c r="E302" s="39"/>
      <c r="F302" s="194" t="s">
        <v>629</v>
      </c>
      <c r="G302" s="39"/>
      <c r="H302" s="39"/>
      <c r="I302" s="195"/>
      <c r="J302" s="39"/>
      <c r="K302" s="39"/>
      <c r="L302" s="42"/>
      <c r="M302" s="196"/>
      <c r="N302" s="197"/>
      <c r="O302" s="67"/>
      <c r="P302" s="67"/>
      <c r="Q302" s="67"/>
      <c r="R302" s="67"/>
      <c r="S302" s="67"/>
      <c r="T302" s="68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T302" s="19" t="s">
        <v>163</v>
      </c>
      <c r="AU302" s="19" t="s">
        <v>90</v>
      </c>
    </row>
    <row r="303" spans="1:65" s="2" customFormat="1" ht="24.2" customHeight="1">
      <c r="A303" s="37"/>
      <c r="B303" s="38"/>
      <c r="C303" s="231" t="s">
        <v>527</v>
      </c>
      <c r="D303" s="231" t="s">
        <v>277</v>
      </c>
      <c r="E303" s="232" t="s">
        <v>948</v>
      </c>
      <c r="F303" s="233" t="s">
        <v>1118</v>
      </c>
      <c r="G303" s="234" t="s">
        <v>294</v>
      </c>
      <c r="H303" s="235">
        <v>2</v>
      </c>
      <c r="I303" s="236"/>
      <c r="J303" s="235">
        <f>ROUND(I303*H303,2)</f>
        <v>0</v>
      </c>
      <c r="K303" s="233" t="s">
        <v>79</v>
      </c>
      <c r="L303" s="237"/>
      <c r="M303" s="238" t="s">
        <v>79</v>
      </c>
      <c r="N303" s="239" t="s">
        <v>51</v>
      </c>
      <c r="O303" s="67"/>
      <c r="P303" s="189">
        <f>O303*H303</f>
        <v>0</v>
      </c>
      <c r="Q303" s="189">
        <v>0.114</v>
      </c>
      <c r="R303" s="189">
        <f>Q303*H303</f>
        <v>0.228</v>
      </c>
      <c r="S303" s="189">
        <v>0</v>
      </c>
      <c r="T303" s="190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191" t="s">
        <v>207</v>
      </c>
      <c r="AT303" s="191" t="s">
        <v>277</v>
      </c>
      <c r="AU303" s="191" t="s">
        <v>90</v>
      </c>
      <c r="AY303" s="19" t="s">
        <v>154</v>
      </c>
      <c r="BE303" s="192">
        <f>IF(N303="základní",J303,0)</f>
        <v>0</v>
      </c>
      <c r="BF303" s="192">
        <f>IF(N303="snížená",J303,0)</f>
        <v>0</v>
      </c>
      <c r="BG303" s="192">
        <f>IF(N303="zákl. přenesená",J303,0)</f>
        <v>0</v>
      </c>
      <c r="BH303" s="192">
        <f>IF(N303="sníž. přenesená",J303,0)</f>
        <v>0</v>
      </c>
      <c r="BI303" s="192">
        <f>IF(N303="nulová",J303,0)</f>
        <v>0</v>
      </c>
      <c r="BJ303" s="19" t="s">
        <v>88</v>
      </c>
      <c r="BK303" s="192">
        <f>ROUND(I303*H303,2)</f>
        <v>0</v>
      </c>
      <c r="BL303" s="19" t="s">
        <v>161</v>
      </c>
      <c r="BM303" s="191" t="s">
        <v>1119</v>
      </c>
    </row>
    <row r="304" spans="1:65" s="2" customFormat="1" ht="16.5" customHeight="1">
      <c r="A304" s="37"/>
      <c r="B304" s="38"/>
      <c r="C304" s="181" t="s">
        <v>532</v>
      </c>
      <c r="D304" s="181" t="s">
        <v>156</v>
      </c>
      <c r="E304" s="182" t="s">
        <v>1120</v>
      </c>
      <c r="F304" s="183" t="s">
        <v>1121</v>
      </c>
      <c r="G304" s="184" t="s">
        <v>193</v>
      </c>
      <c r="H304" s="185">
        <v>0.19</v>
      </c>
      <c r="I304" s="186"/>
      <c r="J304" s="185">
        <f>ROUND(I304*H304,2)</f>
        <v>0</v>
      </c>
      <c r="K304" s="183" t="s">
        <v>79</v>
      </c>
      <c r="L304" s="42"/>
      <c r="M304" s="187" t="s">
        <v>79</v>
      </c>
      <c r="N304" s="188" t="s">
        <v>51</v>
      </c>
      <c r="O304" s="67"/>
      <c r="P304" s="189">
        <f>O304*H304</f>
        <v>0</v>
      </c>
      <c r="Q304" s="189">
        <v>0</v>
      </c>
      <c r="R304" s="189">
        <f>Q304*H304</f>
        <v>0</v>
      </c>
      <c r="S304" s="189">
        <v>0</v>
      </c>
      <c r="T304" s="190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191" t="s">
        <v>161</v>
      </c>
      <c r="AT304" s="191" t="s">
        <v>156</v>
      </c>
      <c r="AU304" s="191" t="s">
        <v>90</v>
      </c>
      <c r="AY304" s="19" t="s">
        <v>154</v>
      </c>
      <c r="BE304" s="192">
        <f>IF(N304="základní",J304,0)</f>
        <v>0</v>
      </c>
      <c r="BF304" s="192">
        <f>IF(N304="snížená",J304,0)</f>
        <v>0</v>
      </c>
      <c r="BG304" s="192">
        <f>IF(N304="zákl. přenesená",J304,0)</f>
        <v>0</v>
      </c>
      <c r="BH304" s="192">
        <f>IF(N304="sníž. přenesená",J304,0)</f>
        <v>0</v>
      </c>
      <c r="BI304" s="192">
        <f>IF(N304="nulová",J304,0)</f>
        <v>0</v>
      </c>
      <c r="BJ304" s="19" t="s">
        <v>88</v>
      </c>
      <c r="BK304" s="192">
        <f>ROUND(I304*H304,2)</f>
        <v>0</v>
      </c>
      <c r="BL304" s="19" t="s">
        <v>161</v>
      </c>
      <c r="BM304" s="191" t="s">
        <v>1122</v>
      </c>
    </row>
    <row r="305" spans="2:51" s="13" customFormat="1" ht="11.25">
      <c r="B305" s="198"/>
      <c r="C305" s="199"/>
      <c r="D305" s="200" t="s">
        <v>165</v>
      </c>
      <c r="E305" s="201" t="s">
        <v>79</v>
      </c>
      <c r="F305" s="202" t="s">
        <v>1123</v>
      </c>
      <c r="G305" s="199"/>
      <c r="H305" s="203">
        <v>0.13</v>
      </c>
      <c r="I305" s="204"/>
      <c r="J305" s="199"/>
      <c r="K305" s="199"/>
      <c r="L305" s="205"/>
      <c r="M305" s="206"/>
      <c r="N305" s="207"/>
      <c r="O305" s="207"/>
      <c r="P305" s="207"/>
      <c r="Q305" s="207"/>
      <c r="R305" s="207"/>
      <c r="S305" s="207"/>
      <c r="T305" s="208"/>
      <c r="AT305" s="209" t="s">
        <v>165</v>
      </c>
      <c r="AU305" s="209" t="s">
        <v>90</v>
      </c>
      <c r="AV305" s="13" t="s">
        <v>90</v>
      </c>
      <c r="AW305" s="13" t="s">
        <v>41</v>
      </c>
      <c r="AX305" s="13" t="s">
        <v>81</v>
      </c>
      <c r="AY305" s="209" t="s">
        <v>154</v>
      </c>
    </row>
    <row r="306" spans="2:51" s="13" customFormat="1" ht="11.25">
      <c r="B306" s="198"/>
      <c r="C306" s="199"/>
      <c r="D306" s="200" t="s">
        <v>165</v>
      </c>
      <c r="E306" s="201" t="s">
        <v>79</v>
      </c>
      <c r="F306" s="202" t="s">
        <v>1124</v>
      </c>
      <c r="G306" s="199"/>
      <c r="H306" s="203">
        <v>0.06</v>
      </c>
      <c r="I306" s="204"/>
      <c r="J306" s="199"/>
      <c r="K306" s="199"/>
      <c r="L306" s="205"/>
      <c r="M306" s="206"/>
      <c r="N306" s="207"/>
      <c r="O306" s="207"/>
      <c r="P306" s="207"/>
      <c r="Q306" s="207"/>
      <c r="R306" s="207"/>
      <c r="S306" s="207"/>
      <c r="T306" s="208"/>
      <c r="AT306" s="209" t="s">
        <v>165</v>
      </c>
      <c r="AU306" s="209" t="s">
        <v>90</v>
      </c>
      <c r="AV306" s="13" t="s">
        <v>90</v>
      </c>
      <c r="AW306" s="13" t="s">
        <v>41</v>
      </c>
      <c r="AX306" s="13" t="s">
        <v>81</v>
      </c>
      <c r="AY306" s="209" t="s">
        <v>154</v>
      </c>
    </row>
    <row r="307" spans="2:51" s="15" customFormat="1" ht="11.25">
      <c r="B307" s="220"/>
      <c r="C307" s="221"/>
      <c r="D307" s="200" t="s">
        <v>165</v>
      </c>
      <c r="E307" s="222" t="s">
        <v>79</v>
      </c>
      <c r="F307" s="223" t="s">
        <v>206</v>
      </c>
      <c r="G307" s="221"/>
      <c r="H307" s="224">
        <v>0.19</v>
      </c>
      <c r="I307" s="225"/>
      <c r="J307" s="221"/>
      <c r="K307" s="221"/>
      <c r="L307" s="226"/>
      <c r="M307" s="227"/>
      <c r="N307" s="228"/>
      <c r="O307" s="228"/>
      <c r="P307" s="228"/>
      <c r="Q307" s="228"/>
      <c r="R307" s="228"/>
      <c r="S307" s="228"/>
      <c r="T307" s="229"/>
      <c r="AT307" s="230" t="s">
        <v>165</v>
      </c>
      <c r="AU307" s="230" t="s">
        <v>90</v>
      </c>
      <c r="AV307" s="15" t="s">
        <v>161</v>
      </c>
      <c r="AW307" s="15" t="s">
        <v>41</v>
      </c>
      <c r="AX307" s="15" t="s">
        <v>88</v>
      </c>
      <c r="AY307" s="230" t="s">
        <v>154</v>
      </c>
    </row>
    <row r="308" spans="2:63" s="12" customFormat="1" ht="22.9" customHeight="1">
      <c r="B308" s="165"/>
      <c r="C308" s="166"/>
      <c r="D308" s="167" t="s">
        <v>80</v>
      </c>
      <c r="E308" s="179" t="s">
        <v>723</v>
      </c>
      <c r="F308" s="179" t="s">
        <v>724</v>
      </c>
      <c r="G308" s="166"/>
      <c r="H308" s="166"/>
      <c r="I308" s="169"/>
      <c r="J308" s="180">
        <f>BK308</f>
        <v>0</v>
      </c>
      <c r="K308" s="166"/>
      <c r="L308" s="171"/>
      <c r="M308" s="172"/>
      <c r="N308" s="173"/>
      <c r="O308" s="173"/>
      <c r="P308" s="174">
        <f>SUM(P309:P319)</f>
        <v>0</v>
      </c>
      <c r="Q308" s="173"/>
      <c r="R308" s="174">
        <f>SUM(R309:R319)</f>
        <v>0</v>
      </c>
      <c r="S308" s="173"/>
      <c r="T308" s="175">
        <f>SUM(T309:T319)</f>
        <v>0</v>
      </c>
      <c r="AR308" s="176" t="s">
        <v>88</v>
      </c>
      <c r="AT308" s="177" t="s">
        <v>80</v>
      </c>
      <c r="AU308" s="177" t="s">
        <v>88</v>
      </c>
      <c r="AY308" s="176" t="s">
        <v>154</v>
      </c>
      <c r="BK308" s="178">
        <f>SUM(BK309:BK319)</f>
        <v>0</v>
      </c>
    </row>
    <row r="309" spans="1:65" s="2" customFormat="1" ht="21.75" customHeight="1">
      <c r="A309" s="37"/>
      <c r="B309" s="38"/>
      <c r="C309" s="181" t="s">
        <v>537</v>
      </c>
      <c r="D309" s="181" t="s">
        <v>156</v>
      </c>
      <c r="E309" s="182" t="s">
        <v>1125</v>
      </c>
      <c r="F309" s="183" t="s">
        <v>1126</v>
      </c>
      <c r="G309" s="184" t="s">
        <v>280</v>
      </c>
      <c r="H309" s="185">
        <v>96.67</v>
      </c>
      <c r="I309" s="186"/>
      <c r="J309" s="185">
        <f>ROUND(I309*H309,2)</f>
        <v>0</v>
      </c>
      <c r="K309" s="183" t="s">
        <v>160</v>
      </c>
      <c r="L309" s="42"/>
      <c r="M309" s="187" t="s">
        <v>79</v>
      </c>
      <c r="N309" s="188" t="s">
        <v>51</v>
      </c>
      <c r="O309" s="67"/>
      <c r="P309" s="189">
        <f>O309*H309</f>
        <v>0</v>
      </c>
      <c r="Q309" s="189">
        <v>0</v>
      </c>
      <c r="R309" s="189">
        <f>Q309*H309</f>
        <v>0</v>
      </c>
      <c r="S309" s="189">
        <v>0</v>
      </c>
      <c r="T309" s="190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191" t="s">
        <v>161</v>
      </c>
      <c r="AT309" s="191" t="s">
        <v>156</v>
      </c>
      <c r="AU309" s="191" t="s">
        <v>90</v>
      </c>
      <c r="AY309" s="19" t="s">
        <v>154</v>
      </c>
      <c r="BE309" s="192">
        <f>IF(N309="základní",J309,0)</f>
        <v>0</v>
      </c>
      <c r="BF309" s="192">
        <f>IF(N309="snížená",J309,0)</f>
        <v>0</v>
      </c>
      <c r="BG309" s="192">
        <f>IF(N309="zákl. přenesená",J309,0)</f>
        <v>0</v>
      </c>
      <c r="BH309" s="192">
        <f>IF(N309="sníž. přenesená",J309,0)</f>
        <v>0</v>
      </c>
      <c r="BI309" s="192">
        <f>IF(N309="nulová",J309,0)</f>
        <v>0</v>
      </c>
      <c r="BJ309" s="19" t="s">
        <v>88</v>
      </c>
      <c r="BK309" s="192">
        <f>ROUND(I309*H309,2)</f>
        <v>0</v>
      </c>
      <c r="BL309" s="19" t="s">
        <v>161</v>
      </c>
      <c r="BM309" s="191" t="s">
        <v>1127</v>
      </c>
    </row>
    <row r="310" spans="1:47" s="2" customFormat="1" ht="11.25">
      <c r="A310" s="37"/>
      <c r="B310" s="38"/>
      <c r="C310" s="39"/>
      <c r="D310" s="193" t="s">
        <v>163</v>
      </c>
      <c r="E310" s="39"/>
      <c r="F310" s="194" t="s">
        <v>1128</v>
      </c>
      <c r="G310" s="39"/>
      <c r="H310" s="39"/>
      <c r="I310" s="195"/>
      <c r="J310" s="39"/>
      <c r="K310" s="39"/>
      <c r="L310" s="42"/>
      <c r="M310" s="196"/>
      <c r="N310" s="197"/>
      <c r="O310" s="67"/>
      <c r="P310" s="67"/>
      <c r="Q310" s="67"/>
      <c r="R310" s="67"/>
      <c r="S310" s="67"/>
      <c r="T310" s="68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T310" s="19" t="s">
        <v>163</v>
      </c>
      <c r="AU310" s="19" t="s">
        <v>90</v>
      </c>
    </row>
    <row r="311" spans="1:65" s="2" customFormat="1" ht="24.2" customHeight="1">
      <c r="A311" s="37"/>
      <c r="B311" s="38"/>
      <c r="C311" s="181" t="s">
        <v>541</v>
      </c>
      <c r="D311" s="181" t="s">
        <v>156</v>
      </c>
      <c r="E311" s="182" t="s">
        <v>731</v>
      </c>
      <c r="F311" s="183" t="s">
        <v>732</v>
      </c>
      <c r="G311" s="184" t="s">
        <v>280</v>
      </c>
      <c r="H311" s="185">
        <v>1158.44</v>
      </c>
      <c r="I311" s="186"/>
      <c r="J311" s="185">
        <f>ROUND(I311*H311,2)</f>
        <v>0</v>
      </c>
      <c r="K311" s="183" t="s">
        <v>160</v>
      </c>
      <c r="L311" s="42"/>
      <c r="M311" s="187" t="s">
        <v>79</v>
      </c>
      <c r="N311" s="188" t="s">
        <v>51</v>
      </c>
      <c r="O311" s="67"/>
      <c r="P311" s="189">
        <f>O311*H311</f>
        <v>0</v>
      </c>
      <c r="Q311" s="189">
        <v>0</v>
      </c>
      <c r="R311" s="189">
        <f>Q311*H311</f>
        <v>0</v>
      </c>
      <c r="S311" s="189">
        <v>0</v>
      </c>
      <c r="T311" s="190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191" t="s">
        <v>161</v>
      </c>
      <c r="AT311" s="191" t="s">
        <v>156</v>
      </c>
      <c r="AU311" s="191" t="s">
        <v>90</v>
      </c>
      <c r="AY311" s="19" t="s">
        <v>154</v>
      </c>
      <c r="BE311" s="192">
        <f>IF(N311="základní",J311,0)</f>
        <v>0</v>
      </c>
      <c r="BF311" s="192">
        <f>IF(N311="snížená",J311,0)</f>
        <v>0</v>
      </c>
      <c r="BG311" s="192">
        <f>IF(N311="zákl. přenesená",J311,0)</f>
        <v>0</v>
      </c>
      <c r="BH311" s="192">
        <f>IF(N311="sníž. přenesená",J311,0)</f>
        <v>0</v>
      </c>
      <c r="BI311" s="192">
        <f>IF(N311="nulová",J311,0)</f>
        <v>0</v>
      </c>
      <c r="BJ311" s="19" t="s">
        <v>88</v>
      </c>
      <c r="BK311" s="192">
        <f>ROUND(I311*H311,2)</f>
        <v>0</v>
      </c>
      <c r="BL311" s="19" t="s">
        <v>161</v>
      </c>
      <c r="BM311" s="191" t="s">
        <v>1129</v>
      </c>
    </row>
    <row r="312" spans="1:47" s="2" customFormat="1" ht="11.25">
      <c r="A312" s="37"/>
      <c r="B312" s="38"/>
      <c r="C312" s="39"/>
      <c r="D312" s="193" t="s">
        <v>163</v>
      </c>
      <c r="E312" s="39"/>
      <c r="F312" s="194" t="s">
        <v>734</v>
      </c>
      <c r="G312" s="39"/>
      <c r="H312" s="39"/>
      <c r="I312" s="195"/>
      <c r="J312" s="39"/>
      <c r="K312" s="39"/>
      <c r="L312" s="42"/>
      <c r="M312" s="196"/>
      <c r="N312" s="197"/>
      <c r="O312" s="67"/>
      <c r="P312" s="67"/>
      <c r="Q312" s="67"/>
      <c r="R312" s="67"/>
      <c r="S312" s="67"/>
      <c r="T312" s="68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T312" s="19" t="s">
        <v>163</v>
      </c>
      <c r="AU312" s="19" t="s">
        <v>90</v>
      </c>
    </row>
    <row r="313" spans="2:51" s="13" customFormat="1" ht="11.25">
      <c r="B313" s="198"/>
      <c r="C313" s="199"/>
      <c r="D313" s="200" t="s">
        <v>165</v>
      </c>
      <c r="E313" s="201" t="s">
        <v>79</v>
      </c>
      <c r="F313" s="202" t="s">
        <v>1130</v>
      </c>
      <c r="G313" s="199"/>
      <c r="H313" s="203">
        <v>1157.64</v>
      </c>
      <c r="I313" s="204"/>
      <c r="J313" s="199"/>
      <c r="K313" s="199"/>
      <c r="L313" s="205"/>
      <c r="M313" s="206"/>
      <c r="N313" s="207"/>
      <c r="O313" s="207"/>
      <c r="P313" s="207"/>
      <c r="Q313" s="207"/>
      <c r="R313" s="207"/>
      <c r="S313" s="207"/>
      <c r="T313" s="208"/>
      <c r="AT313" s="209" t="s">
        <v>165</v>
      </c>
      <c r="AU313" s="209" t="s">
        <v>90</v>
      </c>
      <c r="AV313" s="13" t="s">
        <v>90</v>
      </c>
      <c r="AW313" s="13" t="s">
        <v>41</v>
      </c>
      <c r="AX313" s="13" t="s">
        <v>81</v>
      </c>
      <c r="AY313" s="209" t="s">
        <v>154</v>
      </c>
    </row>
    <row r="314" spans="2:51" s="13" customFormat="1" ht="11.25">
      <c r="B314" s="198"/>
      <c r="C314" s="199"/>
      <c r="D314" s="200" t="s">
        <v>165</v>
      </c>
      <c r="E314" s="201" t="s">
        <v>79</v>
      </c>
      <c r="F314" s="202" t="s">
        <v>1131</v>
      </c>
      <c r="G314" s="199"/>
      <c r="H314" s="203">
        <v>0.8</v>
      </c>
      <c r="I314" s="204"/>
      <c r="J314" s="199"/>
      <c r="K314" s="199"/>
      <c r="L314" s="205"/>
      <c r="M314" s="206"/>
      <c r="N314" s="207"/>
      <c r="O314" s="207"/>
      <c r="P314" s="207"/>
      <c r="Q314" s="207"/>
      <c r="R314" s="207"/>
      <c r="S314" s="207"/>
      <c r="T314" s="208"/>
      <c r="AT314" s="209" t="s">
        <v>165</v>
      </c>
      <c r="AU314" s="209" t="s">
        <v>90</v>
      </c>
      <c r="AV314" s="13" t="s">
        <v>90</v>
      </c>
      <c r="AW314" s="13" t="s">
        <v>41</v>
      </c>
      <c r="AX314" s="13" t="s">
        <v>81</v>
      </c>
      <c r="AY314" s="209" t="s">
        <v>154</v>
      </c>
    </row>
    <row r="315" spans="2:51" s="15" customFormat="1" ht="11.25">
      <c r="B315" s="220"/>
      <c r="C315" s="221"/>
      <c r="D315" s="200" t="s">
        <v>165</v>
      </c>
      <c r="E315" s="222" t="s">
        <v>79</v>
      </c>
      <c r="F315" s="223" t="s">
        <v>206</v>
      </c>
      <c r="G315" s="221"/>
      <c r="H315" s="224">
        <v>1158.44</v>
      </c>
      <c r="I315" s="225"/>
      <c r="J315" s="221"/>
      <c r="K315" s="221"/>
      <c r="L315" s="226"/>
      <c r="M315" s="227"/>
      <c r="N315" s="228"/>
      <c r="O315" s="228"/>
      <c r="P315" s="228"/>
      <c r="Q315" s="228"/>
      <c r="R315" s="228"/>
      <c r="S315" s="228"/>
      <c r="T315" s="229"/>
      <c r="AT315" s="230" t="s">
        <v>165</v>
      </c>
      <c r="AU315" s="230" t="s">
        <v>90</v>
      </c>
      <c r="AV315" s="15" t="s">
        <v>161</v>
      </c>
      <c r="AW315" s="15" t="s">
        <v>41</v>
      </c>
      <c r="AX315" s="15" t="s">
        <v>88</v>
      </c>
      <c r="AY315" s="230" t="s">
        <v>154</v>
      </c>
    </row>
    <row r="316" spans="1:65" s="2" customFormat="1" ht="24.2" customHeight="1">
      <c r="A316" s="37"/>
      <c r="B316" s="38"/>
      <c r="C316" s="181" t="s">
        <v>545</v>
      </c>
      <c r="D316" s="181" t="s">
        <v>156</v>
      </c>
      <c r="E316" s="182" t="s">
        <v>1132</v>
      </c>
      <c r="F316" s="183" t="s">
        <v>1133</v>
      </c>
      <c r="G316" s="184" t="s">
        <v>280</v>
      </c>
      <c r="H316" s="185">
        <v>96.47</v>
      </c>
      <c r="I316" s="186"/>
      <c r="J316" s="185">
        <f>ROUND(I316*H316,2)</f>
        <v>0</v>
      </c>
      <c r="K316" s="183" t="s">
        <v>79</v>
      </c>
      <c r="L316" s="42"/>
      <c r="M316" s="187" t="s">
        <v>79</v>
      </c>
      <c r="N316" s="188" t="s">
        <v>51</v>
      </c>
      <c r="O316" s="67"/>
      <c r="P316" s="189">
        <f>O316*H316</f>
        <v>0</v>
      </c>
      <c r="Q316" s="189">
        <v>0</v>
      </c>
      <c r="R316" s="189">
        <f>Q316*H316</f>
        <v>0</v>
      </c>
      <c r="S316" s="189">
        <v>0</v>
      </c>
      <c r="T316" s="190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191" t="s">
        <v>161</v>
      </c>
      <c r="AT316" s="191" t="s">
        <v>156</v>
      </c>
      <c r="AU316" s="191" t="s">
        <v>90</v>
      </c>
      <c r="AY316" s="19" t="s">
        <v>154</v>
      </c>
      <c r="BE316" s="192">
        <f>IF(N316="základní",J316,0)</f>
        <v>0</v>
      </c>
      <c r="BF316" s="192">
        <f>IF(N316="snížená",J316,0)</f>
        <v>0</v>
      </c>
      <c r="BG316" s="192">
        <f>IF(N316="zákl. přenesená",J316,0)</f>
        <v>0</v>
      </c>
      <c r="BH316" s="192">
        <f>IF(N316="sníž. přenesená",J316,0)</f>
        <v>0</v>
      </c>
      <c r="BI316" s="192">
        <f>IF(N316="nulová",J316,0)</f>
        <v>0</v>
      </c>
      <c r="BJ316" s="19" t="s">
        <v>88</v>
      </c>
      <c r="BK316" s="192">
        <f>ROUND(I316*H316,2)</f>
        <v>0</v>
      </c>
      <c r="BL316" s="19" t="s">
        <v>161</v>
      </c>
      <c r="BM316" s="191" t="s">
        <v>1134</v>
      </c>
    </row>
    <row r="317" spans="1:47" s="2" customFormat="1" ht="29.25">
      <c r="A317" s="37"/>
      <c r="B317" s="38"/>
      <c r="C317" s="39"/>
      <c r="D317" s="200" t="s">
        <v>326</v>
      </c>
      <c r="E317" s="39"/>
      <c r="F317" s="240" t="s">
        <v>1014</v>
      </c>
      <c r="G317" s="39"/>
      <c r="H317" s="39"/>
      <c r="I317" s="195"/>
      <c r="J317" s="39"/>
      <c r="K317" s="39"/>
      <c r="L317" s="42"/>
      <c r="M317" s="196"/>
      <c r="N317" s="197"/>
      <c r="O317" s="67"/>
      <c r="P317" s="67"/>
      <c r="Q317" s="67"/>
      <c r="R317" s="67"/>
      <c r="S317" s="67"/>
      <c r="T317" s="68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T317" s="19" t="s">
        <v>326</v>
      </c>
      <c r="AU317" s="19" t="s">
        <v>90</v>
      </c>
    </row>
    <row r="318" spans="2:51" s="13" customFormat="1" ht="11.25">
      <c r="B318" s="198"/>
      <c r="C318" s="199"/>
      <c r="D318" s="200" t="s">
        <v>165</v>
      </c>
      <c r="E318" s="201" t="s">
        <v>79</v>
      </c>
      <c r="F318" s="202" t="s">
        <v>1135</v>
      </c>
      <c r="G318" s="199"/>
      <c r="H318" s="203">
        <v>96.47</v>
      </c>
      <c r="I318" s="204"/>
      <c r="J318" s="199"/>
      <c r="K318" s="199"/>
      <c r="L318" s="205"/>
      <c r="M318" s="206"/>
      <c r="N318" s="207"/>
      <c r="O318" s="207"/>
      <c r="P318" s="207"/>
      <c r="Q318" s="207"/>
      <c r="R318" s="207"/>
      <c r="S318" s="207"/>
      <c r="T318" s="208"/>
      <c r="AT318" s="209" t="s">
        <v>165</v>
      </c>
      <c r="AU318" s="209" t="s">
        <v>90</v>
      </c>
      <c r="AV318" s="13" t="s">
        <v>90</v>
      </c>
      <c r="AW318" s="13" t="s">
        <v>41</v>
      </c>
      <c r="AX318" s="13" t="s">
        <v>88</v>
      </c>
      <c r="AY318" s="209" t="s">
        <v>154</v>
      </c>
    </row>
    <row r="319" spans="1:65" s="2" customFormat="1" ht="16.5" customHeight="1">
      <c r="A319" s="37"/>
      <c r="B319" s="38"/>
      <c r="C319" s="181" t="s">
        <v>554</v>
      </c>
      <c r="D319" s="181" t="s">
        <v>156</v>
      </c>
      <c r="E319" s="182" t="s">
        <v>744</v>
      </c>
      <c r="F319" s="183" t="s">
        <v>745</v>
      </c>
      <c r="G319" s="184" t="s">
        <v>280</v>
      </c>
      <c r="H319" s="185">
        <v>-0.2</v>
      </c>
      <c r="I319" s="186"/>
      <c r="J319" s="185">
        <f>ROUND(I319*H319,2)</f>
        <v>0</v>
      </c>
      <c r="K319" s="183" t="s">
        <v>79</v>
      </c>
      <c r="L319" s="42"/>
      <c r="M319" s="187" t="s">
        <v>79</v>
      </c>
      <c r="N319" s="188" t="s">
        <v>51</v>
      </c>
      <c r="O319" s="67"/>
      <c r="P319" s="189">
        <f>O319*H319</f>
        <v>0</v>
      </c>
      <c r="Q319" s="189">
        <v>0</v>
      </c>
      <c r="R319" s="189">
        <f>Q319*H319</f>
        <v>0</v>
      </c>
      <c r="S319" s="189">
        <v>0</v>
      </c>
      <c r="T319" s="190">
        <f>S319*H319</f>
        <v>0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R319" s="191" t="s">
        <v>161</v>
      </c>
      <c r="AT319" s="191" t="s">
        <v>156</v>
      </c>
      <c r="AU319" s="191" t="s">
        <v>90</v>
      </c>
      <c r="AY319" s="19" t="s">
        <v>154</v>
      </c>
      <c r="BE319" s="192">
        <f>IF(N319="základní",J319,0)</f>
        <v>0</v>
      </c>
      <c r="BF319" s="192">
        <f>IF(N319="snížená",J319,0)</f>
        <v>0</v>
      </c>
      <c r="BG319" s="192">
        <f>IF(N319="zákl. přenesená",J319,0)</f>
        <v>0</v>
      </c>
      <c r="BH319" s="192">
        <f>IF(N319="sníž. přenesená",J319,0)</f>
        <v>0</v>
      </c>
      <c r="BI319" s="192">
        <f>IF(N319="nulová",J319,0)</f>
        <v>0</v>
      </c>
      <c r="BJ319" s="19" t="s">
        <v>88</v>
      </c>
      <c r="BK319" s="192">
        <f>ROUND(I319*H319,2)</f>
        <v>0</v>
      </c>
      <c r="BL319" s="19" t="s">
        <v>161</v>
      </c>
      <c r="BM319" s="191" t="s">
        <v>1136</v>
      </c>
    </row>
    <row r="320" spans="2:63" s="12" customFormat="1" ht="22.9" customHeight="1">
      <c r="B320" s="165"/>
      <c r="C320" s="166"/>
      <c r="D320" s="167" t="s">
        <v>80</v>
      </c>
      <c r="E320" s="179" t="s">
        <v>748</v>
      </c>
      <c r="F320" s="179" t="s">
        <v>749</v>
      </c>
      <c r="G320" s="166"/>
      <c r="H320" s="166"/>
      <c r="I320" s="169"/>
      <c r="J320" s="180">
        <f>BK320</f>
        <v>0</v>
      </c>
      <c r="K320" s="166"/>
      <c r="L320" s="171"/>
      <c r="M320" s="172"/>
      <c r="N320" s="173"/>
      <c r="O320" s="173"/>
      <c r="P320" s="174">
        <f>SUM(P321:P322)</f>
        <v>0</v>
      </c>
      <c r="Q320" s="173"/>
      <c r="R320" s="174">
        <f>SUM(R321:R322)</f>
        <v>0</v>
      </c>
      <c r="S320" s="173"/>
      <c r="T320" s="175">
        <f>SUM(T321:T322)</f>
        <v>0</v>
      </c>
      <c r="AR320" s="176" t="s">
        <v>88</v>
      </c>
      <c r="AT320" s="177" t="s">
        <v>80</v>
      </c>
      <c r="AU320" s="177" t="s">
        <v>88</v>
      </c>
      <c r="AY320" s="176" t="s">
        <v>154</v>
      </c>
      <c r="BK320" s="178">
        <f>SUM(BK321:BK322)</f>
        <v>0</v>
      </c>
    </row>
    <row r="321" spans="1:65" s="2" customFormat="1" ht="24.2" customHeight="1">
      <c r="A321" s="37"/>
      <c r="B321" s="38"/>
      <c r="C321" s="181" t="s">
        <v>561</v>
      </c>
      <c r="D321" s="181" t="s">
        <v>156</v>
      </c>
      <c r="E321" s="182" t="s">
        <v>751</v>
      </c>
      <c r="F321" s="183" t="s">
        <v>752</v>
      </c>
      <c r="G321" s="184" t="s">
        <v>280</v>
      </c>
      <c r="H321" s="185">
        <v>116.83</v>
      </c>
      <c r="I321" s="186"/>
      <c r="J321" s="185">
        <f>ROUND(I321*H321,2)</f>
        <v>0</v>
      </c>
      <c r="K321" s="183" t="s">
        <v>160</v>
      </c>
      <c r="L321" s="42"/>
      <c r="M321" s="187" t="s">
        <v>79</v>
      </c>
      <c r="N321" s="188" t="s">
        <v>51</v>
      </c>
      <c r="O321" s="67"/>
      <c r="P321" s="189">
        <f>O321*H321</f>
        <v>0</v>
      </c>
      <c r="Q321" s="189">
        <v>0</v>
      </c>
      <c r="R321" s="189">
        <f>Q321*H321</f>
        <v>0</v>
      </c>
      <c r="S321" s="189">
        <v>0</v>
      </c>
      <c r="T321" s="190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191" t="s">
        <v>161</v>
      </c>
      <c r="AT321" s="191" t="s">
        <v>156</v>
      </c>
      <c r="AU321" s="191" t="s">
        <v>90</v>
      </c>
      <c r="AY321" s="19" t="s">
        <v>154</v>
      </c>
      <c r="BE321" s="192">
        <f>IF(N321="základní",J321,0)</f>
        <v>0</v>
      </c>
      <c r="BF321" s="192">
        <f>IF(N321="snížená",J321,0)</f>
        <v>0</v>
      </c>
      <c r="BG321" s="192">
        <f>IF(N321="zákl. přenesená",J321,0)</f>
        <v>0</v>
      </c>
      <c r="BH321" s="192">
        <f>IF(N321="sníž. přenesená",J321,0)</f>
        <v>0</v>
      </c>
      <c r="BI321" s="192">
        <f>IF(N321="nulová",J321,0)</f>
        <v>0</v>
      </c>
      <c r="BJ321" s="19" t="s">
        <v>88</v>
      </c>
      <c r="BK321" s="192">
        <f>ROUND(I321*H321,2)</f>
        <v>0</v>
      </c>
      <c r="BL321" s="19" t="s">
        <v>161</v>
      </c>
      <c r="BM321" s="191" t="s">
        <v>1137</v>
      </c>
    </row>
    <row r="322" spans="1:47" s="2" customFormat="1" ht="11.25">
      <c r="A322" s="37"/>
      <c r="B322" s="38"/>
      <c r="C322" s="39"/>
      <c r="D322" s="193" t="s">
        <v>163</v>
      </c>
      <c r="E322" s="39"/>
      <c r="F322" s="194" t="s">
        <v>754</v>
      </c>
      <c r="G322" s="39"/>
      <c r="H322" s="39"/>
      <c r="I322" s="195"/>
      <c r="J322" s="39"/>
      <c r="K322" s="39"/>
      <c r="L322" s="42"/>
      <c r="M322" s="241"/>
      <c r="N322" s="242"/>
      <c r="O322" s="243"/>
      <c r="P322" s="243"/>
      <c r="Q322" s="243"/>
      <c r="R322" s="243"/>
      <c r="S322" s="243"/>
      <c r="T322" s="244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T322" s="19" t="s">
        <v>163</v>
      </c>
      <c r="AU322" s="19" t="s">
        <v>90</v>
      </c>
    </row>
    <row r="323" spans="1:31" s="2" customFormat="1" ht="6.95" customHeight="1">
      <c r="A323" s="37"/>
      <c r="B323" s="50"/>
      <c r="C323" s="51"/>
      <c r="D323" s="51"/>
      <c r="E323" s="51"/>
      <c r="F323" s="51"/>
      <c r="G323" s="51"/>
      <c r="H323" s="51"/>
      <c r="I323" s="51"/>
      <c r="J323" s="51"/>
      <c r="K323" s="51"/>
      <c r="L323" s="42"/>
      <c r="M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</row>
  </sheetData>
  <sheetProtection algorithmName="SHA-512" hashValue="qOKdfl1gHNm2yqS1tJ4IOzk6TmbME7gbKapyQ0P57D51he/skKHyQgLTP2yRqJFClawyfG9r5lORsoq0tjFMUA==" saltValue="Qf/BVpuZOwenaKC16J/mYDE3TGkYt7ck/sWMzUh8FYa0LyIvES5+kzMfU/d1ough8lxbuS4ZkkfnFlF9rfcDqA==" spinCount="100000" sheet="1" objects="1" scenarios="1" formatColumns="0" formatRows="0" autoFilter="0"/>
  <autoFilter ref="C92:K322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hyperlinks>
    <hyperlink ref="F97" r:id="rId1" display="https://podminky.urs.cz/item/CS_URS_2021_02/115001103"/>
    <hyperlink ref="F100" r:id="rId2" display="https://podminky.urs.cz/item/CS_URS_2021_02/115101201"/>
    <hyperlink ref="F103" r:id="rId3" display="https://podminky.urs.cz/item/CS_URS_2021_02/115101301"/>
    <hyperlink ref="F106" r:id="rId4" display="https://podminky.urs.cz/item/CS_URS_2021_02/119001401"/>
    <hyperlink ref="F109" r:id="rId5" display="https://podminky.urs.cz/item/CS_URS_2021_02/119001421"/>
    <hyperlink ref="F111" r:id="rId6" display="https://podminky.urs.cz/item/CS_URS_2021_02/120001101"/>
    <hyperlink ref="F114" r:id="rId7" display="https://podminky.urs.cz/item/CS_URS_2021_02/132254204"/>
    <hyperlink ref="F125" r:id="rId8" display="https://podminky.urs.cz/item/CS_URS_2021_02/132354204"/>
    <hyperlink ref="F130" r:id="rId9" display="https://podminky.urs.cz/item/CS_URS_2021_02/151811143"/>
    <hyperlink ref="F138" r:id="rId10" display="https://podminky.urs.cz/item/CS_URS_2021_02/151811243"/>
    <hyperlink ref="F140" r:id="rId11" display="https://podminky.urs.cz/item/CS_URS_2021_02/162351104"/>
    <hyperlink ref="F145" r:id="rId12" display="https://podminky.urs.cz/item/CS_URS_2021_02/162751117"/>
    <hyperlink ref="F148" r:id="rId13" display="https://podminky.urs.cz/item/CS_URS_2021_02/162751119"/>
    <hyperlink ref="F151" r:id="rId14" display="https://podminky.urs.cz/item/CS_URS_2021_02/162751137"/>
    <hyperlink ref="F154" r:id="rId15" display="https://podminky.urs.cz/item/CS_URS_2021_02/162751139"/>
    <hyperlink ref="F157" r:id="rId16" display="https://podminky.urs.cz/item/CS_URS_2021_02/167151111"/>
    <hyperlink ref="F165" r:id="rId17" display="https://podminky.urs.cz/item/CS_URS_2021_02/174101101"/>
    <hyperlink ref="F173" r:id="rId18" display="https://podminky.urs.cz/item/CS_URS_2021_02/58331200"/>
    <hyperlink ref="F178" r:id="rId19" display="https://podminky.urs.cz/item/CS_URS_2021_02/175151101"/>
    <hyperlink ref="F185" r:id="rId20" display="https://podminky.urs.cz/item/CS_URS_2021_02/58337302"/>
    <hyperlink ref="F189" r:id="rId21" display="https://podminky.urs.cz/item/CS_URS_2021_02/215901101"/>
    <hyperlink ref="F197" r:id="rId22" display="https://podminky.urs.cz/item/CS_URS_2021_02/359901211"/>
    <hyperlink ref="F200" r:id="rId23" display="https://podminky.urs.cz/item/CS_URS_2021_02/810521811"/>
    <hyperlink ref="F203" r:id="rId24" display="https://podminky.urs.cz/item/CS_URS_2021_02/890351851"/>
    <hyperlink ref="F209" r:id="rId25" display="https://podminky.urs.cz/item/CS_URS_2021_02/451573111"/>
    <hyperlink ref="F217" r:id="rId26" display="https://podminky.urs.cz/item/CS_URS_2021_02/452112111"/>
    <hyperlink ref="F221" r:id="rId27" display="https://podminky.urs.cz/item/CS_URS_2021_02/59224010"/>
    <hyperlink ref="F223" r:id="rId28" display="https://podminky.urs.cz/item/CS_URS_2021_02/59224011"/>
    <hyperlink ref="F225" r:id="rId29" display="https://podminky.urs.cz/item/CS_URS_2021_02/452311131"/>
    <hyperlink ref="F228" r:id="rId30" display="https://podminky.urs.cz/item/CS_URS_2021_02/452312131"/>
    <hyperlink ref="F234" r:id="rId31" display="https://podminky.urs.cz/item/CS_URS_2021_02/452351101"/>
    <hyperlink ref="F241" r:id="rId32" display="https://podminky.urs.cz/item/CS_URS_2021_02/822492111"/>
    <hyperlink ref="F250" r:id="rId33" display="https://podminky.urs.cz/item/CS_URS_2021_02/831263195"/>
    <hyperlink ref="F253" r:id="rId34" display="https://podminky.urs.cz/item/CS_URS_2021_02/831352121"/>
    <hyperlink ref="F256" r:id="rId35" display="https://podminky.urs.cz/item/CS_URS_2021_02/59710633"/>
    <hyperlink ref="F259" r:id="rId36" display="https://podminky.urs.cz/item/CS_URS_2021_02/831352193"/>
    <hyperlink ref="F261" r:id="rId37" display="https://podminky.urs.cz/item/CS_URS_2021_02/837352221"/>
    <hyperlink ref="F264" r:id="rId38" display="https://podminky.urs.cz/item/CS_URS_2021_02/59710986"/>
    <hyperlink ref="F268" r:id="rId39" display="https://podminky.urs.cz/item/CS_URS_2021_02/877375211"/>
    <hyperlink ref="F271" r:id="rId40" display="https://podminky.urs.cz/item/CS_URS_2021_02/28612015"/>
    <hyperlink ref="F273" r:id="rId41" display="https://podminky.urs.cz/item/CS_URS_2021_02/892492121"/>
    <hyperlink ref="F275" r:id="rId42" display="https://podminky.urs.cz/item/CS_URS_2021_02/894411311"/>
    <hyperlink ref="F278" r:id="rId43" display="https://podminky.urs.cz/item/CS_URS_2021_02/59224070"/>
    <hyperlink ref="F281" r:id="rId44" display="https://podminky.urs.cz/item/CS_URS_2021_02/59224066"/>
    <hyperlink ref="F284" r:id="rId45" display="https://podminky.urs.cz/item/CS_URS_2021_02/894412411"/>
    <hyperlink ref="F286" r:id="rId46" display="https://podminky.urs.cz/item/CS_URS_2021_02/59224312"/>
    <hyperlink ref="F288" r:id="rId47" display="https://podminky.urs.cz/item/CS_URS_2021_02/894414211"/>
    <hyperlink ref="F291" r:id="rId48" display="https://podminky.urs.cz/item/CS_URS_2021_02/894414111"/>
    <hyperlink ref="F295" r:id="rId49" display="https://podminky.urs.cz/item/CS_URS_2021_02/592243480"/>
    <hyperlink ref="F299" r:id="rId50" display="https://podminky.urs.cz/item/CS_URS_2021_02/899102211"/>
    <hyperlink ref="F302" r:id="rId51" display="https://podminky.urs.cz/item/CS_URS_2021_02/899104112"/>
    <hyperlink ref="F310" r:id="rId52" display="https://podminky.urs.cz/item/CS_URS_2021_02/997013511"/>
    <hyperlink ref="F312" r:id="rId53" display="https://podminky.urs.cz/item/CS_URS_2021_02/997013509"/>
    <hyperlink ref="F322" r:id="rId54" display="https://podminky.urs.cz/item/CS_URS_2021_02/998274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3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AT2" s="19" t="s">
        <v>104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90</v>
      </c>
    </row>
    <row r="4" spans="2:46" s="1" customFormat="1" ht="24.95" customHeight="1">
      <c r="B4" s="22"/>
      <c r="D4" s="113" t="s">
        <v>119</v>
      </c>
      <c r="L4" s="22"/>
      <c r="M4" s="11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5" t="s">
        <v>15</v>
      </c>
      <c r="L6" s="22"/>
    </row>
    <row r="7" spans="2:12" s="1" customFormat="1" ht="16.5" customHeight="1">
      <c r="B7" s="22"/>
      <c r="E7" s="388" t="str">
        <f>'Rekapitulace stavby'!K6</f>
        <v>DC007293_Decin_Tovarní_RKV_R1</v>
      </c>
      <c r="F7" s="389"/>
      <c r="G7" s="389"/>
      <c r="H7" s="389"/>
      <c r="L7" s="22"/>
    </row>
    <row r="8" spans="2:12" s="1" customFormat="1" ht="12" customHeight="1">
      <c r="B8" s="22"/>
      <c r="D8" s="115" t="s">
        <v>120</v>
      </c>
      <c r="L8" s="22"/>
    </row>
    <row r="9" spans="1:31" s="2" customFormat="1" ht="16.5" customHeight="1">
      <c r="A9" s="37"/>
      <c r="B9" s="42"/>
      <c r="C9" s="37"/>
      <c r="D9" s="37"/>
      <c r="E9" s="388" t="s">
        <v>121</v>
      </c>
      <c r="F9" s="390"/>
      <c r="G9" s="390"/>
      <c r="H9" s="390"/>
      <c r="I9" s="37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2"/>
      <c r="C10" s="37"/>
      <c r="D10" s="115" t="s">
        <v>122</v>
      </c>
      <c r="E10" s="37"/>
      <c r="F10" s="37"/>
      <c r="G10" s="37"/>
      <c r="H10" s="37"/>
      <c r="I10" s="37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2"/>
      <c r="C11" s="37"/>
      <c r="D11" s="37"/>
      <c r="E11" s="391" t="s">
        <v>1138</v>
      </c>
      <c r="F11" s="390"/>
      <c r="G11" s="390"/>
      <c r="H11" s="390"/>
      <c r="I11" s="37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1.25">
      <c r="A12" s="37"/>
      <c r="B12" s="42"/>
      <c r="C12" s="37"/>
      <c r="D12" s="37"/>
      <c r="E12" s="37"/>
      <c r="F12" s="37"/>
      <c r="G12" s="37"/>
      <c r="H12" s="37"/>
      <c r="I12" s="37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2"/>
      <c r="C13" s="37"/>
      <c r="D13" s="115" t="s">
        <v>17</v>
      </c>
      <c r="E13" s="37"/>
      <c r="F13" s="106" t="s">
        <v>18</v>
      </c>
      <c r="G13" s="37"/>
      <c r="H13" s="37"/>
      <c r="I13" s="115" t="s">
        <v>19</v>
      </c>
      <c r="J13" s="106" t="s">
        <v>79</v>
      </c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5" t="s">
        <v>21</v>
      </c>
      <c r="E14" s="37"/>
      <c r="F14" s="106" t="s">
        <v>22</v>
      </c>
      <c r="G14" s="37"/>
      <c r="H14" s="37"/>
      <c r="I14" s="115" t="s">
        <v>23</v>
      </c>
      <c r="J14" s="117" t="str">
        <f>'Rekapitulace stavby'!AN8</f>
        <v>21. 10. 2021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9" customHeight="1">
      <c r="A15" s="37"/>
      <c r="B15" s="42"/>
      <c r="C15" s="37"/>
      <c r="D15" s="37"/>
      <c r="E15" s="37"/>
      <c r="F15" s="37"/>
      <c r="G15" s="37"/>
      <c r="H15" s="37"/>
      <c r="I15" s="37"/>
      <c r="J15" s="37"/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29</v>
      </c>
      <c r="E16" s="37"/>
      <c r="F16" s="37"/>
      <c r="G16" s="37"/>
      <c r="H16" s="37"/>
      <c r="I16" s="115" t="s">
        <v>30</v>
      </c>
      <c r="J16" s="106" t="s">
        <v>31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2"/>
      <c r="C17" s="37"/>
      <c r="D17" s="37"/>
      <c r="E17" s="106" t="s">
        <v>32</v>
      </c>
      <c r="F17" s="37"/>
      <c r="G17" s="37"/>
      <c r="H17" s="37"/>
      <c r="I17" s="115" t="s">
        <v>33</v>
      </c>
      <c r="J17" s="106" t="s">
        <v>34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2"/>
      <c r="C18" s="37"/>
      <c r="D18" s="37"/>
      <c r="E18" s="37"/>
      <c r="F18" s="37"/>
      <c r="G18" s="37"/>
      <c r="H18" s="37"/>
      <c r="I18" s="37"/>
      <c r="J18" s="37"/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2"/>
      <c r="C19" s="37"/>
      <c r="D19" s="115" t="s">
        <v>35</v>
      </c>
      <c r="E19" s="37"/>
      <c r="F19" s="37"/>
      <c r="G19" s="37"/>
      <c r="H19" s="37"/>
      <c r="I19" s="115" t="s">
        <v>30</v>
      </c>
      <c r="J19" s="32" t="str">
        <f>'Rekapitulace stavby'!AN13</f>
        <v>Vyplň údaj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2"/>
      <c r="C20" s="37"/>
      <c r="D20" s="37"/>
      <c r="E20" s="392" t="str">
        <f>'Rekapitulace stavby'!E14</f>
        <v>Vyplň údaj</v>
      </c>
      <c r="F20" s="393"/>
      <c r="G20" s="393"/>
      <c r="H20" s="393"/>
      <c r="I20" s="115" t="s">
        <v>33</v>
      </c>
      <c r="J20" s="32" t="str">
        <f>'Rekapitulace stavby'!AN14</f>
        <v>Vyplň údaj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2"/>
      <c r="C21" s="37"/>
      <c r="D21" s="37"/>
      <c r="E21" s="37"/>
      <c r="F21" s="37"/>
      <c r="G21" s="37"/>
      <c r="H21" s="37"/>
      <c r="I21" s="37"/>
      <c r="J21" s="37"/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2"/>
      <c r="C22" s="37"/>
      <c r="D22" s="115" t="s">
        <v>37</v>
      </c>
      <c r="E22" s="37"/>
      <c r="F22" s="37"/>
      <c r="G22" s="37"/>
      <c r="H22" s="37"/>
      <c r="I22" s="115" t="s">
        <v>30</v>
      </c>
      <c r="J22" s="106" t="s">
        <v>38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2"/>
      <c r="C23" s="37"/>
      <c r="D23" s="37"/>
      <c r="E23" s="106" t="s">
        <v>39</v>
      </c>
      <c r="F23" s="37"/>
      <c r="G23" s="37"/>
      <c r="H23" s="37"/>
      <c r="I23" s="115" t="s">
        <v>33</v>
      </c>
      <c r="J23" s="106" t="s">
        <v>40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2"/>
      <c r="C24" s="37"/>
      <c r="D24" s="37"/>
      <c r="E24" s="37"/>
      <c r="F24" s="37"/>
      <c r="G24" s="37"/>
      <c r="H24" s="37"/>
      <c r="I24" s="37"/>
      <c r="J24" s="37"/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2"/>
      <c r="C25" s="37"/>
      <c r="D25" s="115" t="s">
        <v>42</v>
      </c>
      <c r="E25" s="37"/>
      <c r="F25" s="37"/>
      <c r="G25" s="37"/>
      <c r="H25" s="37"/>
      <c r="I25" s="115" t="s">
        <v>30</v>
      </c>
      <c r="J25" s="106" t="s">
        <v>38</v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2"/>
      <c r="C26" s="37"/>
      <c r="D26" s="37"/>
      <c r="E26" s="106" t="s">
        <v>43</v>
      </c>
      <c r="F26" s="37"/>
      <c r="G26" s="37"/>
      <c r="H26" s="37"/>
      <c r="I26" s="115" t="s">
        <v>33</v>
      </c>
      <c r="J26" s="106" t="s">
        <v>40</v>
      </c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2"/>
      <c r="C27" s="37"/>
      <c r="D27" s="37"/>
      <c r="E27" s="37"/>
      <c r="F27" s="37"/>
      <c r="G27" s="37"/>
      <c r="H27" s="37"/>
      <c r="I27" s="37"/>
      <c r="J27" s="37"/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2"/>
      <c r="C28" s="37"/>
      <c r="D28" s="115" t="s">
        <v>44</v>
      </c>
      <c r="E28" s="37"/>
      <c r="F28" s="37"/>
      <c r="G28" s="37"/>
      <c r="H28" s="37"/>
      <c r="I28" s="37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47.25" customHeight="1">
      <c r="A29" s="118"/>
      <c r="B29" s="119"/>
      <c r="C29" s="118"/>
      <c r="D29" s="118"/>
      <c r="E29" s="394" t="s">
        <v>124</v>
      </c>
      <c r="F29" s="394"/>
      <c r="G29" s="394"/>
      <c r="H29" s="394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7"/>
      <c r="B30" s="42"/>
      <c r="C30" s="37"/>
      <c r="D30" s="37"/>
      <c r="E30" s="37"/>
      <c r="F30" s="37"/>
      <c r="G30" s="37"/>
      <c r="H30" s="37"/>
      <c r="I30" s="37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1"/>
      <c r="E31" s="121"/>
      <c r="F31" s="121"/>
      <c r="G31" s="121"/>
      <c r="H31" s="121"/>
      <c r="I31" s="121"/>
      <c r="J31" s="121"/>
      <c r="K31" s="121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35" customHeight="1">
      <c r="A32" s="37"/>
      <c r="B32" s="42"/>
      <c r="C32" s="37"/>
      <c r="D32" s="122" t="s">
        <v>46</v>
      </c>
      <c r="E32" s="37"/>
      <c r="F32" s="37"/>
      <c r="G32" s="37"/>
      <c r="H32" s="37"/>
      <c r="I32" s="37"/>
      <c r="J32" s="123">
        <f>ROUND(J94,2)</f>
        <v>0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1"/>
      <c r="E33" s="121"/>
      <c r="F33" s="121"/>
      <c r="G33" s="121"/>
      <c r="H33" s="121"/>
      <c r="I33" s="121"/>
      <c r="J33" s="121"/>
      <c r="K33" s="121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37"/>
      <c r="F34" s="124" t="s">
        <v>48</v>
      </c>
      <c r="G34" s="37"/>
      <c r="H34" s="37"/>
      <c r="I34" s="124" t="s">
        <v>47</v>
      </c>
      <c r="J34" s="124" t="s">
        <v>49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>
      <c r="A35" s="37"/>
      <c r="B35" s="42"/>
      <c r="C35" s="37"/>
      <c r="D35" s="125" t="s">
        <v>50</v>
      </c>
      <c r="E35" s="115" t="s">
        <v>51</v>
      </c>
      <c r="F35" s="126">
        <f>ROUND((SUM(BE94:BE338)),2)</f>
        <v>0</v>
      </c>
      <c r="G35" s="37"/>
      <c r="H35" s="37"/>
      <c r="I35" s="127">
        <v>0.21</v>
      </c>
      <c r="J35" s="126">
        <f>ROUND(((SUM(BE94:BE338))*I35),2)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115" t="s">
        <v>52</v>
      </c>
      <c r="F36" s="126">
        <f>ROUND((SUM(BF94:BF338)),2)</f>
        <v>0</v>
      </c>
      <c r="G36" s="37"/>
      <c r="H36" s="37"/>
      <c r="I36" s="127">
        <v>0.15</v>
      </c>
      <c r="J36" s="126">
        <f>ROUND(((SUM(BF94:BF338))*I36),2)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5" t="s">
        <v>53</v>
      </c>
      <c r="F37" s="126">
        <f>ROUND((SUM(BG94:BG338)),2)</f>
        <v>0</v>
      </c>
      <c r="G37" s="37"/>
      <c r="H37" s="37"/>
      <c r="I37" s="127">
        <v>0.21</v>
      </c>
      <c r="J37" s="126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 hidden="1">
      <c r="A38" s="37"/>
      <c r="B38" s="42"/>
      <c r="C38" s="37"/>
      <c r="D38" s="37"/>
      <c r="E38" s="115" t="s">
        <v>54</v>
      </c>
      <c r="F38" s="126">
        <f>ROUND((SUM(BH94:BH338)),2)</f>
        <v>0</v>
      </c>
      <c r="G38" s="37"/>
      <c r="H38" s="37"/>
      <c r="I38" s="127">
        <v>0.15</v>
      </c>
      <c r="J38" s="126">
        <f>0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55</v>
      </c>
      <c r="F39" s="126">
        <f>ROUND((SUM(BI94:BI338)),2)</f>
        <v>0</v>
      </c>
      <c r="G39" s="37"/>
      <c r="H39" s="37"/>
      <c r="I39" s="127">
        <v>0</v>
      </c>
      <c r="J39" s="126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2"/>
      <c r="C40" s="37"/>
      <c r="D40" s="37"/>
      <c r="E40" s="37"/>
      <c r="F40" s="37"/>
      <c r="G40" s="37"/>
      <c r="H40" s="37"/>
      <c r="I40" s="37"/>
      <c r="J40" s="37"/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35" customHeight="1">
      <c r="A41" s="37"/>
      <c r="B41" s="42"/>
      <c r="C41" s="128"/>
      <c r="D41" s="129" t="s">
        <v>56</v>
      </c>
      <c r="E41" s="130"/>
      <c r="F41" s="130"/>
      <c r="G41" s="131" t="s">
        <v>57</v>
      </c>
      <c r="H41" s="132" t="s">
        <v>58</v>
      </c>
      <c r="I41" s="130"/>
      <c r="J41" s="133">
        <f>SUM(J32:J39)</f>
        <v>0</v>
      </c>
      <c r="K41" s="134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5" customHeight="1">
      <c r="A42" s="37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5" t="s">
        <v>125</v>
      </c>
      <c r="D47" s="39"/>
      <c r="E47" s="39"/>
      <c r="F47" s="39"/>
      <c r="G47" s="39"/>
      <c r="H47" s="39"/>
      <c r="I47" s="39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15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95" t="str">
        <f>E7</f>
        <v>DC007293_Decin_Tovarní_RKV_R1</v>
      </c>
      <c r="F50" s="396"/>
      <c r="G50" s="396"/>
      <c r="H50" s="396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3"/>
      <c r="C51" s="31" t="s">
        <v>120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7"/>
      <c r="B52" s="38"/>
      <c r="C52" s="39"/>
      <c r="D52" s="39"/>
      <c r="E52" s="395" t="s">
        <v>121</v>
      </c>
      <c r="F52" s="397"/>
      <c r="G52" s="397"/>
      <c r="H52" s="397"/>
      <c r="I52" s="39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1" t="s">
        <v>122</v>
      </c>
      <c r="D53" s="39"/>
      <c r="E53" s="39"/>
      <c r="F53" s="39"/>
      <c r="G53" s="39"/>
      <c r="H53" s="39"/>
      <c r="I53" s="39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344" t="str">
        <f>E11</f>
        <v>01.4 - IO-01.2 ŽBTH DN/ID 1400</v>
      </c>
      <c r="F54" s="397"/>
      <c r="G54" s="397"/>
      <c r="H54" s="397"/>
      <c r="I54" s="39"/>
      <c r="J54" s="39"/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1" t="s">
        <v>21</v>
      </c>
      <c r="D56" s="39"/>
      <c r="E56" s="39"/>
      <c r="F56" s="29" t="str">
        <f>F14</f>
        <v>Děčín</v>
      </c>
      <c r="G56" s="39"/>
      <c r="H56" s="39"/>
      <c r="I56" s="31" t="s">
        <v>23</v>
      </c>
      <c r="J56" s="62" t="str">
        <f>IF(J14="","",J14)</f>
        <v>21. 10. 2021</v>
      </c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5.2" customHeight="1">
      <c r="A58" s="37"/>
      <c r="B58" s="38"/>
      <c r="C58" s="31" t="s">
        <v>29</v>
      </c>
      <c r="D58" s="39"/>
      <c r="E58" s="39"/>
      <c r="F58" s="29" t="str">
        <f>E17</f>
        <v>Severočeské vodovody a kanalizace a.s.</v>
      </c>
      <c r="G58" s="39"/>
      <c r="H58" s="39"/>
      <c r="I58" s="31" t="s">
        <v>37</v>
      </c>
      <c r="J58" s="35" t="str">
        <f>E23</f>
        <v>KO-KA s.r.o.</v>
      </c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25.7" customHeight="1">
      <c r="A59" s="37"/>
      <c r="B59" s="38"/>
      <c r="C59" s="31" t="s">
        <v>35</v>
      </c>
      <c r="D59" s="39"/>
      <c r="E59" s="39"/>
      <c r="F59" s="29" t="str">
        <f>IF(E20="","",E20)</f>
        <v>Vyplň údaj</v>
      </c>
      <c r="G59" s="39"/>
      <c r="H59" s="39"/>
      <c r="I59" s="31" t="s">
        <v>42</v>
      </c>
      <c r="J59" s="35" t="str">
        <f>E26</f>
        <v>Mgr. Lenka Foffová, KO-KA s.r.o.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5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39" t="s">
        <v>126</v>
      </c>
      <c r="D61" s="140"/>
      <c r="E61" s="140"/>
      <c r="F61" s="140"/>
      <c r="G61" s="140"/>
      <c r="H61" s="140"/>
      <c r="I61" s="140"/>
      <c r="J61" s="141" t="s">
        <v>127</v>
      </c>
      <c r="K61" s="140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5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9" customHeight="1">
      <c r="A63" s="37"/>
      <c r="B63" s="38"/>
      <c r="C63" s="142" t="s">
        <v>78</v>
      </c>
      <c r="D63" s="39"/>
      <c r="E63" s="39"/>
      <c r="F63" s="39"/>
      <c r="G63" s="39"/>
      <c r="H63" s="39"/>
      <c r="I63" s="39"/>
      <c r="J63" s="80">
        <f>J94</f>
        <v>0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19" t="s">
        <v>128</v>
      </c>
    </row>
    <row r="64" spans="2:12" s="9" customFormat="1" ht="24.95" customHeight="1">
      <c r="B64" s="143"/>
      <c r="C64" s="144"/>
      <c r="D64" s="145" t="s">
        <v>129</v>
      </c>
      <c r="E64" s="146"/>
      <c r="F64" s="146"/>
      <c r="G64" s="146"/>
      <c r="H64" s="146"/>
      <c r="I64" s="146"/>
      <c r="J64" s="147">
        <f>J95</f>
        <v>0</v>
      </c>
      <c r="K64" s="144"/>
      <c r="L64" s="148"/>
    </row>
    <row r="65" spans="2:12" s="10" customFormat="1" ht="19.9" customHeight="1">
      <c r="B65" s="149"/>
      <c r="C65" s="100"/>
      <c r="D65" s="150" t="s">
        <v>130</v>
      </c>
      <c r="E65" s="151"/>
      <c r="F65" s="151"/>
      <c r="G65" s="151"/>
      <c r="H65" s="151"/>
      <c r="I65" s="151"/>
      <c r="J65" s="152">
        <f>J96</f>
        <v>0</v>
      </c>
      <c r="K65" s="100"/>
      <c r="L65" s="153"/>
    </row>
    <row r="66" spans="2:12" s="10" customFormat="1" ht="19.9" customHeight="1">
      <c r="B66" s="149"/>
      <c r="C66" s="100"/>
      <c r="D66" s="150" t="s">
        <v>131</v>
      </c>
      <c r="E66" s="151"/>
      <c r="F66" s="151"/>
      <c r="G66" s="151"/>
      <c r="H66" s="151"/>
      <c r="I66" s="151"/>
      <c r="J66" s="152">
        <f>J176</f>
        <v>0</v>
      </c>
      <c r="K66" s="100"/>
      <c r="L66" s="153"/>
    </row>
    <row r="67" spans="2:12" s="10" customFormat="1" ht="19.9" customHeight="1">
      <c r="B67" s="149"/>
      <c r="C67" s="100"/>
      <c r="D67" s="150" t="s">
        <v>132</v>
      </c>
      <c r="E67" s="151"/>
      <c r="F67" s="151"/>
      <c r="G67" s="151"/>
      <c r="H67" s="151"/>
      <c r="I67" s="151"/>
      <c r="J67" s="152">
        <f>J198</f>
        <v>0</v>
      </c>
      <c r="K67" s="100"/>
      <c r="L67" s="153"/>
    </row>
    <row r="68" spans="2:12" s="10" customFormat="1" ht="19.9" customHeight="1">
      <c r="B68" s="149"/>
      <c r="C68" s="100"/>
      <c r="D68" s="150" t="s">
        <v>133</v>
      </c>
      <c r="E68" s="151"/>
      <c r="F68" s="151"/>
      <c r="G68" s="151"/>
      <c r="H68" s="151"/>
      <c r="I68" s="151"/>
      <c r="J68" s="152">
        <f>J208</f>
        <v>0</v>
      </c>
      <c r="K68" s="100"/>
      <c r="L68" s="153"/>
    </row>
    <row r="69" spans="2:12" s="10" customFormat="1" ht="19.9" customHeight="1">
      <c r="B69" s="149"/>
      <c r="C69" s="100"/>
      <c r="D69" s="150" t="s">
        <v>134</v>
      </c>
      <c r="E69" s="151"/>
      <c r="F69" s="151"/>
      <c r="G69" s="151"/>
      <c r="H69" s="151"/>
      <c r="I69" s="151"/>
      <c r="J69" s="152">
        <f>J230</f>
        <v>0</v>
      </c>
      <c r="K69" s="100"/>
      <c r="L69" s="153"/>
    </row>
    <row r="70" spans="2:12" s="10" customFormat="1" ht="19.9" customHeight="1">
      <c r="B70" s="149"/>
      <c r="C70" s="100"/>
      <c r="D70" s="150" t="s">
        <v>135</v>
      </c>
      <c r="E70" s="151"/>
      <c r="F70" s="151"/>
      <c r="G70" s="151"/>
      <c r="H70" s="151"/>
      <c r="I70" s="151"/>
      <c r="J70" s="152">
        <f>J313</f>
        <v>0</v>
      </c>
      <c r="K70" s="100"/>
      <c r="L70" s="153"/>
    </row>
    <row r="71" spans="2:12" s="10" customFormat="1" ht="19.9" customHeight="1">
      <c r="B71" s="149"/>
      <c r="C71" s="100"/>
      <c r="D71" s="150" t="s">
        <v>137</v>
      </c>
      <c r="E71" s="151"/>
      <c r="F71" s="151"/>
      <c r="G71" s="151"/>
      <c r="H71" s="151"/>
      <c r="I71" s="151"/>
      <c r="J71" s="152">
        <f>J323</f>
        <v>0</v>
      </c>
      <c r="K71" s="100"/>
      <c r="L71" s="153"/>
    </row>
    <row r="72" spans="2:12" s="10" customFormat="1" ht="19.9" customHeight="1">
      <c r="B72" s="149"/>
      <c r="C72" s="100"/>
      <c r="D72" s="150" t="s">
        <v>138</v>
      </c>
      <c r="E72" s="151"/>
      <c r="F72" s="151"/>
      <c r="G72" s="151"/>
      <c r="H72" s="151"/>
      <c r="I72" s="151"/>
      <c r="J72" s="152">
        <f>J336</f>
        <v>0</v>
      </c>
      <c r="K72" s="100"/>
      <c r="L72" s="153"/>
    </row>
    <row r="73" spans="1:31" s="2" customFormat="1" ht="21.75" customHeight="1">
      <c r="A73" s="37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116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50"/>
      <c r="C74" s="51"/>
      <c r="D74" s="51"/>
      <c r="E74" s="51"/>
      <c r="F74" s="51"/>
      <c r="G74" s="51"/>
      <c r="H74" s="51"/>
      <c r="I74" s="51"/>
      <c r="J74" s="51"/>
      <c r="K74" s="51"/>
      <c r="L74" s="11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8" spans="1:31" s="2" customFormat="1" ht="6.95" customHeight="1">
      <c r="A78" s="37"/>
      <c r="B78" s="52"/>
      <c r="C78" s="53"/>
      <c r="D78" s="53"/>
      <c r="E78" s="53"/>
      <c r="F78" s="53"/>
      <c r="G78" s="53"/>
      <c r="H78" s="53"/>
      <c r="I78" s="53"/>
      <c r="J78" s="53"/>
      <c r="K78" s="53"/>
      <c r="L78" s="11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24.95" customHeight="1">
      <c r="A79" s="37"/>
      <c r="B79" s="38"/>
      <c r="C79" s="25" t="s">
        <v>139</v>
      </c>
      <c r="D79" s="39"/>
      <c r="E79" s="39"/>
      <c r="F79" s="39"/>
      <c r="G79" s="39"/>
      <c r="H79" s="39"/>
      <c r="I79" s="39"/>
      <c r="J79" s="39"/>
      <c r="K79" s="39"/>
      <c r="L79" s="11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6.95" customHeight="1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11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2" customHeight="1">
      <c r="A81" s="37"/>
      <c r="B81" s="38"/>
      <c r="C81" s="31" t="s">
        <v>15</v>
      </c>
      <c r="D81" s="39"/>
      <c r="E81" s="39"/>
      <c r="F81" s="39"/>
      <c r="G81" s="39"/>
      <c r="H81" s="39"/>
      <c r="I81" s="39"/>
      <c r="J81" s="39"/>
      <c r="K81" s="39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6.5" customHeight="1">
      <c r="A82" s="37"/>
      <c r="B82" s="38"/>
      <c r="C82" s="39"/>
      <c r="D82" s="39"/>
      <c r="E82" s="395" t="str">
        <f>E7</f>
        <v>DC007293_Decin_Tovarní_RKV_R1</v>
      </c>
      <c r="F82" s="396"/>
      <c r="G82" s="396"/>
      <c r="H82" s="396"/>
      <c r="I82" s="39"/>
      <c r="J82" s="39"/>
      <c r="K82" s="39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2:12" s="1" customFormat="1" ht="12" customHeight="1">
      <c r="B83" s="23"/>
      <c r="C83" s="31" t="s">
        <v>120</v>
      </c>
      <c r="D83" s="24"/>
      <c r="E83" s="24"/>
      <c r="F83" s="24"/>
      <c r="G83" s="24"/>
      <c r="H83" s="24"/>
      <c r="I83" s="24"/>
      <c r="J83" s="24"/>
      <c r="K83" s="24"/>
      <c r="L83" s="22"/>
    </row>
    <row r="84" spans="1:31" s="2" customFormat="1" ht="16.5" customHeight="1">
      <c r="A84" s="37"/>
      <c r="B84" s="38"/>
      <c r="C84" s="39"/>
      <c r="D84" s="39"/>
      <c r="E84" s="395" t="s">
        <v>121</v>
      </c>
      <c r="F84" s="397"/>
      <c r="G84" s="397"/>
      <c r="H84" s="397"/>
      <c r="I84" s="39"/>
      <c r="J84" s="39"/>
      <c r="K84" s="39"/>
      <c r="L84" s="11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2" customHeight="1">
      <c r="A85" s="37"/>
      <c r="B85" s="38"/>
      <c r="C85" s="31" t="s">
        <v>122</v>
      </c>
      <c r="D85" s="39"/>
      <c r="E85" s="39"/>
      <c r="F85" s="39"/>
      <c r="G85" s="39"/>
      <c r="H85" s="39"/>
      <c r="I85" s="39"/>
      <c r="J85" s="39"/>
      <c r="K85" s="39"/>
      <c r="L85" s="11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6.5" customHeight="1">
      <c r="A86" s="37"/>
      <c r="B86" s="38"/>
      <c r="C86" s="39"/>
      <c r="D86" s="39"/>
      <c r="E86" s="344" t="str">
        <f>E11</f>
        <v>01.4 - IO-01.2 ŽBTH DN/ID 1400</v>
      </c>
      <c r="F86" s="397"/>
      <c r="G86" s="397"/>
      <c r="H86" s="397"/>
      <c r="I86" s="39"/>
      <c r="J86" s="39"/>
      <c r="K86" s="39"/>
      <c r="L86" s="11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6.95" customHeight="1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116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21</v>
      </c>
      <c r="D88" s="39"/>
      <c r="E88" s="39"/>
      <c r="F88" s="29" t="str">
        <f>F14</f>
        <v>Děčín</v>
      </c>
      <c r="G88" s="39"/>
      <c r="H88" s="39"/>
      <c r="I88" s="31" t="s">
        <v>23</v>
      </c>
      <c r="J88" s="62" t="str">
        <f>IF(J14="","",J14)</f>
        <v>21. 10. 2021</v>
      </c>
      <c r="K88" s="39"/>
      <c r="L88" s="116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6.95" customHeight="1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116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5.2" customHeight="1">
      <c r="A90" s="37"/>
      <c r="B90" s="38"/>
      <c r="C90" s="31" t="s">
        <v>29</v>
      </c>
      <c r="D90" s="39"/>
      <c r="E90" s="39"/>
      <c r="F90" s="29" t="str">
        <f>E17</f>
        <v>Severočeské vodovody a kanalizace a.s.</v>
      </c>
      <c r="G90" s="39"/>
      <c r="H90" s="39"/>
      <c r="I90" s="31" t="s">
        <v>37</v>
      </c>
      <c r="J90" s="35" t="str">
        <f>E23</f>
        <v>KO-KA s.r.o.</v>
      </c>
      <c r="K90" s="39"/>
      <c r="L90" s="116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7" customHeight="1">
      <c r="A91" s="37"/>
      <c r="B91" s="38"/>
      <c r="C91" s="31" t="s">
        <v>35</v>
      </c>
      <c r="D91" s="39"/>
      <c r="E91" s="39"/>
      <c r="F91" s="29" t="str">
        <f>IF(E20="","",E20)</f>
        <v>Vyplň údaj</v>
      </c>
      <c r="G91" s="39"/>
      <c r="H91" s="39"/>
      <c r="I91" s="31" t="s">
        <v>42</v>
      </c>
      <c r="J91" s="35" t="str">
        <f>E26</f>
        <v>Mgr. Lenka Foffová, KO-KA s.r.o.</v>
      </c>
      <c r="K91" s="39"/>
      <c r="L91" s="116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0.3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116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11" customFormat="1" ht="29.25" customHeight="1">
      <c r="A93" s="154"/>
      <c r="B93" s="155"/>
      <c r="C93" s="156" t="s">
        <v>140</v>
      </c>
      <c r="D93" s="157" t="s">
        <v>65</v>
      </c>
      <c r="E93" s="157" t="s">
        <v>61</v>
      </c>
      <c r="F93" s="157" t="s">
        <v>62</v>
      </c>
      <c r="G93" s="157" t="s">
        <v>141</v>
      </c>
      <c r="H93" s="157" t="s">
        <v>142</v>
      </c>
      <c r="I93" s="157" t="s">
        <v>143</v>
      </c>
      <c r="J93" s="157" t="s">
        <v>127</v>
      </c>
      <c r="K93" s="158" t="s">
        <v>144</v>
      </c>
      <c r="L93" s="159"/>
      <c r="M93" s="71" t="s">
        <v>79</v>
      </c>
      <c r="N93" s="72" t="s">
        <v>50</v>
      </c>
      <c r="O93" s="72" t="s">
        <v>145</v>
      </c>
      <c r="P93" s="72" t="s">
        <v>146</v>
      </c>
      <c r="Q93" s="72" t="s">
        <v>147</v>
      </c>
      <c r="R93" s="72" t="s">
        <v>148</v>
      </c>
      <c r="S93" s="72" t="s">
        <v>149</v>
      </c>
      <c r="T93" s="73" t="s">
        <v>150</v>
      </c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</row>
    <row r="94" spans="1:63" s="2" customFormat="1" ht="22.9" customHeight="1">
      <c r="A94" s="37"/>
      <c r="B94" s="38"/>
      <c r="C94" s="78" t="s">
        <v>151</v>
      </c>
      <c r="D94" s="39"/>
      <c r="E94" s="39"/>
      <c r="F94" s="39"/>
      <c r="G94" s="39"/>
      <c r="H94" s="39"/>
      <c r="I94" s="39"/>
      <c r="J94" s="160">
        <f>BK94</f>
        <v>0</v>
      </c>
      <c r="K94" s="39"/>
      <c r="L94" s="42"/>
      <c r="M94" s="74"/>
      <c r="N94" s="161"/>
      <c r="O94" s="75"/>
      <c r="P94" s="162">
        <f>P95</f>
        <v>0</v>
      </c>
      <c r="Q94" s="75"/>
      <c r="R94" s="162">
        <f>R95</f>
        <v>26.306756700000005</v>
      </c>
      <c r="S94" s="75"/>
      <c r="T94" s="163">
        <f>T95</f>
        <v>16.6234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9" t="s">
        <v>80</v>
      </c>
      <c r="AU94" s="19" t="s">
        <v>128</v>
      </c>
      <c r="BK94" s="164">
        <f>BK95</f>
        <v>0</v>
      </c>
    </row>
    <row r="95" spans="2:63" s="12" customFormat="1" ht="25.9" customHeight="1">
      <c r="B95" s="165"/>
      <c r="C95" s="166"/>
      <c r="D95" s="167" t="s">
        <v>80</v>
      </c>
      <c r="E95" s="168" t="s">
        <v>152</v>
      </c>
      <c r="F95" s="168" t="s">
        <v>153</v>
      </c>
      <c r="G95" s="166"/>
      <c r="H95" s="166"/>
      <c r="I95" s="169"/>
      <c r="J95" s="170">
        <f>BK95</f>
        <v>0</v>
      </c>
      <c r="K95" s="166"/>
      <c r="L95" s="171"/>
      <c r="M95" s="172"/>
      <c r="N95" s="173"/>
      <c r="O95" s="173"/>
      <c r="P95" s="174">
        <f>P96+P176+P198+P208+P230+P313+P323+P336</f>
        <v>0</v>
      </c>
      <c r="Q95" s="173"/>
      <c r="R95" s="174">
        <f>R96+R176+R198+R208+R230+R313+R323+R336</f>
        <v>26.306756700000005</v>
      </c>
      <c r="S95" s="173"/>
      <c r="T95" s="175">
        <f>T96+T176+T198+T208+T230+T313+T323+T336</f>
        <v>16.6234</v>
      </c>
      <c r="AR95" s="176" t="s">
        <v>88</v>
      </c>
      <c r="AT95" s="177" t="s">
        <v>80</v>
      </c>
      <c r="AU95" s="177" t="s">
        <v>81</v>
      </c>
      <c r="AY95" s="176" t="s">
        <v>154</v>
      </c>
      <c r="BK95" s="178">
        <f>BK96+BK176+BK198+BK208+BK230+BK313+BK323+BK336</f>
        <v>0</v>
      </c>
    </row>
    <row r="96" spans="2:63" s="12" customFormat="1" ht="22.9" customHeight="1">
      <c r="B96" s="165"/>
      <c r="C96" s="166"/>
      <c r="D96" s="167" t="s">
        <v>80</v>
      </c>
      <c r="E96" s="179" t="s">
        <v>88</v>
      </c>
      <c r="F96" s="179" t="s">
        <v>155</v>
      </c>
      <c r="G96" s="166"/>
      <c r="H96" s="166"/>
      <c r="I96" s="169"/>
      <c r="J96" s="180">
        <f>BK96</f>
        <v>0</v>
      </c>
      <c r="K96" s="166"/>
      <c r="L96" s="171"/>
      <c r="M96" s="172"/>
      <c r="N96" s="173"/>
      <c r="O96" s="173"/>
      <c r="P96" s="174">
        <f>SUM(P97:P175)</f>
        <v>0</v>
      </c>
      <c r="Q96" s="173"/>
      <c r="R96" s="174">
        <f>SUM(R97:R175)</f>
        <v>0.428944</v>
      </c>
      <c r="S96" s="173"/>
      <c r="T96" s="175">
        <f>SUM(T97:T175)</f>
        <v>0</v>
      </c>
      <c r="AR96" s="176" t="s">
        <v>88</v>
      </c>
      <c r="AT96" s="177" t="s">
        <v>80</v>
      </c>
      <c r="AU96" s="177" t="s">
        <v>88</v>
      </c>
      <c r="AY96" s="176" t="s">
        <v>154</v>
      </c>
      <c r="BK96" s="178">
        <f>SUM(BK97:BK175)</f>
        <v>0</v>
      </c>
    </row>
    <row r="97" spans="1:65" s="2" customFormat="1" ht="16.5" customHeight="1">
      <c r="A97" s="37"/>
      <c r="B97" s="38"/>
      <c r="C97" s="181" t="s">
        <v>88</v>
      </c>
      <c r="D97" s="181" t="s">
        <v>156</v>
      </c>
      <c r="E97" s="182" t="s">
        <v>157</v>
      </c>
      <c r="F97" s="183" t="s">
        <v>158</v>
      </c>
      <c r="G97" s="184" t="s">
        <v>159</v>
      </c>
      <c r="H97" s="185">
        <v>14.6</v>
      </c>
      <c r="I97" s="186"/>
      <c r="J97" s="185">
        <f>ROUND(I97*H97,2)</f>
        <v>0</v>
      </c>
      <c r="K97" s="183" t="s">
        <v>160</v>
      </c>
      <c r="L97" s="42"/>
      <c r="M97" s="187" t="s">
        <v>79</v>
      </c>
      <c r="N97" s="188" t="s">
        <v>51</v>
      </c>
      <c r="O97" s="67"/>
      <c r="P97" s="189">
        <f>O97*H97</f>
        <v>0</v>
      </c>
      <c r="Q97" s="189">
        <v>0.01004</v>
      </c>
      <c r="R97" s="189">
        <f>Q97*H97</f>
        <v>0.146584</v>
      </c>
      <c r="S97" s="189">
        <v>0</v>
      </c>
      <c r="T97" s="190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191" t="s">
        <v>161</v>
      </c>
      <c r="AT97" s="191" t="s">
        <v>156</v>
      </c>
      <c r="AU97" s="191" t="s">
        <v>90</v>
      </c>
      <c r="AY97" s="19" t="s">
        <v>154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19" t="s">
        <v>88</v>
      </c>
      <c r="BK97" s="192">
        <f>ROUND(I97*H97,2)</f>
        <v>0</v>
      </c>
      <c r="BL97" s="19" t="s">
        <v>161</v>
      </c>
      <c r="BM97" s="191" t="s">
        <v>1139</v>
      </c>
    </row>
    <row r="98" spans="1:47" s="2" customFormat="1" ht="11.25">
      <c r="A98" s="37"/>
      <c r="B98" s="38"/>
      <c r="C98" s="39"/>
      <c r="D98" s="193" t="s">
        <v>163</v>
      </c>
      <c r="E98" s="39"/>
      <c r="F98" s="194" t="s">
        <v>164</v>
      </c>
      <c r="G98" s="39"/>
      <c r="H98" s="39"/>
      <c r="I98" s="195"/>
      <c r="J98" s="39"/>
      <c r="K98" s="39"/>
      <c r="L98" s="42"/>
      <c r="M98" s="196"/>
      <c r="N98" s="197"/>
      <c r="O98" s="67"/>
      <c r="P98" s="67"/>
      <c r="Q98" s="67"/>
      <c r="R98" s="67"/>
      <c r="S98" s="67"/>
      <c r="T98" s="68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9" t="s">
        <v>163</v>
      </c>
      <c r="AU98" s="19" t="s">
        <v>90</v>
      </c>
    </row>
    <row r="99" spans="2:51" s="13" customFormat="1" ht="11.25">
      <c r="B99" s="198"/>
      <c r="C99" s="199"/>
      <c r="D99" s="200" t="s">
        <v>165</v>
      </c>
      <c r="E99" s="201" t="s">
        <v>79</v>
      </c>
      <c r="F99" s="202" t="s">
        <v>1140</v>
      </c>
      <c r="G99" s="199"/>
      <c r="H99" s="203">
        <v>14.6</v>
      </c>
      <c r="I99" s="204"/>
      <c r="J99" s="199"/>
      <c r="K99" s="199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165</v>
      </c>
      <c r="AU99" s="209" t="s">
        <v>90</v>
      </c>
      <c r="AV99" s="13" t="s">
        <v>90</v>
      </c>
      <c r="AW99" s="13" t="s">
        <v>41</v>
      </c>
      <c r="AX99" s="13" t="s">
        <v>88</v>
      </c>
      <c r="AY99" s="209" t="s">
        <v>154</v>
      </c>
    </row>
    <row r="100" spans="1:65" s="2" customFormat="1" ht="16.5" customHeight="1">
      <c r="A100" s="37"/>
      <c r="B100" s="38"/>
      <c r="C100" s="181" t="s">
        <v>90</v>
      </c>
      <c r="D100" s="181" t="s">
        <v>156</v>
      </c>
      <c r="E100" s="182" t="s">
        <v>167</v>
      </c>
      <c r="F100" s="183" t="s">
        <v>168</v>
      </c>
      <c r="G100" s="184" t="s">
        <v>169</v>
      </c>
      <c r="H100" s="185">
        <v>180</v>
      </c>
      <c r="I100" s="186"/>
      <c r="J100" s="185">
        <f>ROUND(I100*H100,2)</f>
        <v>0</v>
      </c>
      <c r="K100" s="183" t="s">
        <v>160</v>
      </c>
      <c r="L100" s="42"/>
      <c r="M100" s="187" t="s">
        <v>79</v>
      </c>
      <c r="N100" s="188" t="s">
        <v>51</v>
      </c>
      <c r="O100" s="67"/>
      <c r="P100" s="189">
        <f>O100*H100</f>
        <v>0</v>
      </c>
      <c r="Q100" s="189">
        <v>3E-05</v>
      </c>
      <c r="R100" s="189">
        <f>Q100*H100</f>
        <v>0.0054</v>
      </c>
      <c r="S100" s="189">
        <v>0</v>
      </c>
      <c r="T100" s="190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191" t="s">
        <v>161</v>
      </c>
      <c r="AT100" s="191" t="s">
        <v>156</v>
      </c>
      <c r="AU100" s="191" t="s">
        <v>90</v>
      </c>
      <c r="AY100" s="19" t="s">
        <v>154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9" t="s">
        <v>88</v>
      </c>
      <c r="BK100" s="192">
        <f>ROUND(I100*H100,2)</f>
        <v>0</v>
      </c>
      <c r="BL100" s="19" t="s">
        <v>161</v>
      </c>
      <c r="BM100" s="191" t="s">
        <v>1141</v>
      </c>
    </row>
    <row r="101" spans="1:47" s="2" customFormat="1" ht="11.25">
      <c r="A101" s="37"/>
      <c r="B101" s="38"/>
      <c r="C101" s="39"/>
      <c r="D101" s="193" t="s">
        <v>163</v>
      </c>
      <c r="E101" s="39"/>
      <c r="F101" s="194" t="s">
        <v>171</v>
      </c>
      <c r="G101" s="39"/>
      <c r="H101" s="39"/>
      <c r="I101" s="195"/>
      <c r="J101" s="39"/>
      <c r="K101" s="39"/>
      <c r="L101" s="42"/>
      <c r="M101" s="196"/>
      <c r="N101" s="197"/>
      <c r="O101" s="67"/>
      <c r="P101" s="67"/>
      <c r="Q101" s="67"/>
      <c r="R101" s="67"/>
      <c r="S101" s="67"/>
      <c r="T101" s="68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19" t="s">
        <v>163</v>
      </c>
      <c r="AU101" s="19" t="s">
        <v>90</v>
      </c>
    </row>
    <row r="102" spans="2:51" s="13" customFormat="1" ht="11.25">
      <c r="B102" s="198"/>
      <c r="C102" s="199"/>
      <c r="D102" s="200" t="s">
        <v>165</v>
      </c>
      <c r="E102" s="201" t="s">
        <v>79</v>
      </c>
      <c r="F102" s="202" t="s">
        <v>1142</v>
      </c>
      <c r="G102" s="199"/>
      <c r="H102" s="203">
        <v>180</v>
      </c>
      <c r="I102" s="204"/>
      <c r="J102" s="199"/>
      <c r="K102" s="199"/>
      <c r="L102" s="205"/>
      <c r="M102" s="206"/>
      <c r="N102" s="207"/>
      <c r="O102" s="207"/>
      <c r="P102" s="207"/>
      <c r="Q102" s="207"/>
      <c r="R102" s="207"/>
      <c r="S102" s="207"/>
      <c r="T102" s="208"/>
      <c r="AT102" s="209" t="s">
        <v>165</v>
      </c>
      <c r="AU102" s="209" t="s">
        <v>90</v>
      </c>
      <c r="AV102" s="13" t="s">
        <v>90</v>
      </c>
      <c r="AW102" s="13" t="s">
        <v>41</v>
      </c>
      <c r="AX102" s="13" t="s">
        <v>88</v>
      </c>
      <c r="AY102" s="209" t="s">
        <v>154</v>
      </c>
    </row>
    <row r="103" spans="1:65" s="2" customFormat="1" ht="24.2" customHeight="1">
      <c r="A103" s="37"/>
      <c r="B103" s="38"/>
      <c r="C103" s="181" t="s">
        <v>173</v>
      </c>
      <c r="D103" s="181" t="s">
        <v>156</v>
      </c>
      <c r="E103" s="182" t="s">
        <v>174</v>
      </c>
      <c r="F103" s="183" t="s">
        <v>175</v>
      </c>
      <c r="G103" s="184" t="s">
        <v>176</v>
      </c>
      <c r="H103" s="185">
        <v>30</v>
      </c>
      <c r="I103" s="186"/>
      <c r="J103" s="185">
        <f>ROUND(I103*H103,2)</f>
        <v>0</v>
      </c>
      <c r="K103" s="183" t="s">
        <v>160</v>
      </c>
      <c r="L103" s="42"/>
      <c r="M103" s="187" t="s">
        <v>79</v>
      </c>
      <c r="N103" s="188" t="s">
        <v>51</v>
      </c>
      <c r="O103" s="67"/>
      <c r="P103" s="189">
        <f>O103*H103</f>
        <v>0</v>
      </c>
      <c r="Q103" s="189">
        <v>0</v>
      </c>
      <c r="R103" s="189">
        <f>Q103*H103</f>
        <v>0</v>
      </c>
      <c r="S103" s="189">
        <v>0</v>
      </c>
      <c r="T103" s="190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191" t="s">
        <v>161</v>
      </c>
      <c r="AT103" s="191" t="s">
        <v>156</v>
      </c>
      <c r="AU103" s="191" t="s">
        <v>90</v>
      </c>
      <c r="AY103" s="19" t="s">
        <v>154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19" t="s">
        <v>88</v>
      </c>
      <c r="BK103" s="192">
        <f>ROUND(I103*H103,2)</f>
        <v>0</v>
      </c>
      <c r="BL103" s="19" t="s">
        <v>161</v>
      </c>
      <c r="BM103" s="191" t="s">
        <v>1143</v>
      </c>
    </row>
    <row r="104" spans="1:47" s="2" customFormat="1" ht="11.25">
      <c r="A104" s="37"/>
      <c r="B104" s="38"/>
      <c r="C104" s="39"/>
      <c r="D104" s="193" t="s">
        <v>163</v>
      </c>
      <c r="E104" s="39"/>
      <c r="F104" s="194" t="s">
        <v>178</v>
      </c>
      <c r="G104" s="39"/>
      <c r="H104" s="39"/>
      <c r="I104" s="195"/>
      <c r="J104" s="39"/>
      <c r="K104" s="39"/>
      <c r="L104" s="42"/>
      <c r="M104" s="196"/>
      <c r="N104" s="197"/>
      <c r="O104" s="67"/>
      <c r="P104" s="67"/>
      <c r="Q104" s="67"/>
      <c r="R104" s="67"/>
      <c r="S104" s="67"/>
      <c r="T104" s="68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19" t="s">
        <v>163</v>
      </c>
      <c r="AU104" s="19" t="s">
        <v>90</v>
      </c>
    </row>
    <row r="105" spans="2:51" s="13" customFormat="1" ht="11.25">
      <c r="B105" s="198"/>
      <c r="C105" s="199"/>
      <c r="D105" s="200" t="s">
        <v>165</v>
      </c>
      <c r="E105" s="201" t="s">
        <v>79</v>
      </c>
      <c r="F105" s="202" t="s">
        <v>1144</v>
      </c>
      <c r="G105" s="199"/>
      <c r="H105" s="203">
        <v>30</v>
      </c>
      <c r="I105" s="204"/>
      <c r="J105" s="199"/>
      <c r="K105" s="199"/>
      <c r="L105" s="205"/>
      <c r="M105" s="206"/>
      <c r="N105" s="207"/>
      <c r="O105" s="207"/>
      <c r="P105" s="207"/>
      <c r="Q105" s="207"/>
      <c r="R105" s="207"/>
      <c r="S105" s="207"/>
      <c r="T105" s="208"/>
      <c r="AT105" s="209" t="s">
        <v>165</v>
      </c>
      <c r="AU105" s="209" t="s">
        <v>90</v>
      </c>
      <c r="AV105" s="13" t="s">
        <v>90</v>
      </c>
      <c r="AW105" s="13" t="s">
        <v>41</v>
      </c>
      <c r="AX105" s="13" t="s">
        <v>88</v>
      </c>
      <c r="AY105" s="209" t="s">
        <v>154</v>
      </c>
    </row>
    <row r="106" spans="1:65" s="2" customFormat="1" ht="49.15" customHeight="1">
      <c r="A106" s="37"/>
      <c r="B106" s="38"/>
      <c r="C106" s="181" t="s">
        <v>161</v>
      </c>
      <c r="D106" s="181" t="s">
        <v>156</v>
      </c>
      <c r="E106" s="182" t="s">
        <v>180</v>
      </c>
      <c r="F106" s="183" t="s">
        <v>181</v>
      </c>
      <c r="G106" s="184" t="s">
        <v>159</v>
      </c>
      <c r="H106" s="185">
        <v>7</v>
      </c>
      <c r="I106" s="186"/>
      <c r="J106" s="185">
        <f>ROUND(I106*H106,2)</f>
        <v>0</v>
      </c>
      <c r="K106" s="183" t="s">
        <v>160</v>
      </c>
      <c r="L106" s="42"/>
      <c r="M106" s="187" t="s">
        <v>79</v>
      </c>
      <c r="N106" s="188" t="s">
        <v>51</v>
      </c>
      <c r="O106" s="67"/>
      <c r="P106" s="189">
        <f>O106*H106</f>
        <v>0</v>
      </c>
      <c r="Q106" s="189">
        <v>0.00868</v>
      </c>
      <c r="R106" s="189">
        <f>Q106*H106</f>
        <v>0.06076</v>
      </c>
      <c r="S106" s="189">
        <v>0</v>
      </c>
      <c r="T106" s="190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191" t="s">
        <v>161</v>
      </c>
      <c r="AT106" s="191" t="s">
        <v>156</v>
      </c>
      <c r="AU106" s="191" t="s">
        <v>90</v>
      </c>
      <c r="AY106" s="19" t="s">
        <v>154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19" t="s">
        <v>88</v>
      </c>
      <c r="BK106" s="192">
        <f>ROUND(I106*H106,2)</f>
        <v>0</v>
      </c>
      <c r="BL106" s="19" t="s">
        <v>161</v>
      </c>
      <c r="BM106" s="191" t="s">
        <v>1145</v>
      </c>
    </row>
    <row r="107" spans="1:47" s="2" customFormat="1" ht="11.25">
      <c r="A107" s="37"/>
      <c r="B107" s="38"/>
      <c r="C107" s="39"/>
      <c r="D107" s="193" t="s">
        <v>163</v>
      </c>
      <c r="E107" s="39"/>
      <c r="F107" s="194" t="s">
        <v>183</v>
      </c>
      <c r="G107" s="39"/>
      <c r="H107" s="39"/>
      <c r="I107" s="195"/>
      <c r="J107" s="39"/>
      <c r="K107" s="39"/>
      <c r="L107" s="42"/>
      <c r="M107" s="196"/>
      <c r="N107" s="197"/>
      <c r="O107" s="67"/>
      <c r="P107" s="67"/>
      <c r="Q107" s="67"/>
      <c r="R107" s="67"/>
      <c r="S107" s="67"/>
      <c r="T107" s="68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T107" s="19" t="s">
        <v>163</v>
      </c>
      <c r="AU107" s="19" t="s">
        <v>90</v>
      </c>
    </row>
    <row r="108" spans="2:51" s="13" customFormat="1" ht="11.25">
      <c r="B108" s="198"/>
      <c r="C108" s="199"/>
      <c r="D108" s="200" t="s">
        <v>165</v>
      </c>
      <c r="E108" s="201" t="s">
        <v>79</v>
      </c>
      <c r="F108" s="202" t="s">
        <v>1146</v>
      </c>
      <c r="G108" s="199"/>
      <c r="H108" s="203">
        <v>7</v>
      </c>
      <c r="I108" s="204"/>
      <c r="J108" s="199"/>
      <c r="K108" s="199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165</v>
      </c>
      <c r="AU108" s="209" t="s">
        <v>90</v>
      </c>
      <c r="AV108" s="13" t="s">
        <v>90</v>
      </c>
      <c r="AW108" s="13" t="s">
        <v>41</v>
      </c>
      <c r="AX108" s="13" t="s">
        <v>88</v>
      </c>
      <c r="AY108" s="209" t="s">
        <v>154</v>
      </c>
    </row>
    <row r="109" spans="1:65" s="2" customFormat="1" ht="49.15" customHeight="1">
      <c r="A109" s="37"/>
      <c r="B109" s="38"/>
      <c r="C109" s="181" t="s">
        <v>184</v>
      </c>
      <c r="D109" s="181" t="s">
        <v>156</v>
      </c>
      <c r="E109" s="182" t="s">
        <v>185</v>
      </c>
      <c r="F109" s="183" t="s">
        <v>186</v>
      </c>
      <c r="G109" s="184" t="s">
        <v>159</v>
      </c>
      <c r="H109" s="185">
        <v>5.2</v>
      </c>
      <c r="I109" s="186"/>
      <c r="J109" s="185">
        <f>ROUND(I109*H109,2)</f>
        <v>0</v>
      </c>
      <c r="K109" s="183" t="s">
        <v>160</v>
      </c>
      <c r="L109" s="42"/>
      <c r="M109" s="187" t="s">
        <v>79</v>
      </c>
      <c r="N109" s="188" t="s">
        <v>51</v>
      </c>
      <c r="O109" s="67"/>
      <c r="P109" s="189">
        <f>O109*H109</f>
        <v>0</v>
      </c>
      <c r="Q109" s="189">
        <v>0.0369</v>
      </c>
      <c r="R109" s="189">
        <f>Q109*H109</f>
        <v>0.19188000000000002</v>
      </c>
      <c r="S109" s="189">
        <v>0</v>
      </c>
      <c r="T109" s="190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191" t="s">
        <v>161</v>
      </c>
      <c r="AT109" s="191" t="s">
        <v>156</v>
      </c>
      <c r="AU109" s="191" t="s">
        <v>90</v>
      </c>
      <c r="AY109" s="19" t="s">
        <v>154</v>
      </c>
      <c r="BE109" s="192">
        <f>IF(N109="základní",J109,0)</f>
        <v>0</v>
      </c>
      <c r="BF109" s="192">
        <f>IF(N109="snížená",J109,0)</f>
        <v>0</v>
      </c>
      <c r="BG109" s="192">
        <f>IF(N109="zákl. přenesená",J109,0)</f>
        <v>0</v>
      </c>
      <c r="BH109" s="192">
        <f>IF(N109="sníž. přenesená",J109,0)</f>
        <v>0</v>
      </c>
      <c r="BI109" s="192">
        <f>IF(N109="nulová",J109,0)</f>
        <v>0</v>
      </c>
      <c r="BJ109" s="19" t="s">
        <v>88</v>
      </c>
      <c r="BK109" s="192">
        <f>ROUND(I109*H109,2)</f>
        <v>0</v>
      </c>
      <c r="BL109" s="19" t="s">
        <v>161</v>
      </c>
      <c r="BM109" s="191" t="s">
        <v>1147</v>
      </c>
    </row>
    <row r="110" spans="1:47" s="2" customFormat="1" ht="11.25">
      <c r="A110" s="37"/>
      <c r="B110" s="38"/>
      <c r="C110" s="39"/>
      <c r="D110" s="193" t="s">
        <v>163</v>
      </c>
      <c r="E110" s="39"/>
      <c r="F110" s="194" t="s">
        <v>188</v>
      </c>
      <c r="G110" s="39"/>
      <c r="H110" s="39"/>
      <c r="I110" s="195"/>
      <c r="J110" s="39"/>
      <c r="K110" s="39"/>
      <c r="L110" s="42"/>
      <c r="M110" s="196"/>
      <c r="N110" s="197"/>
      <c r="O110" s="67"/>
      <c r="P110" s="67"/>
      <c r="Q110" s="67"/>
      <c r="R110" s="67"/>
      <c r="S110" s="67"/>
      <c r="T110" s="68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T110" s="19" t="s">
        <v>163</v>
      </c>
      <c r="AU110" s="19" t="s">
        <v>90</v>
      </c>
    </row>
    <row r="111" spans="2:51" s="13" customFormat="1" ht="11.25">
      <c r="B111" s="198"/>
      <c r="C111" s="199"/>
      <c r="D111" s="200" t="s">
        <v>165</v>
      </c>
      <c r="E111" s="201" t="s">
        <v>79</v>
      </c>
      <c r="F111" s="202" t="s">
        <v>1148</v>
      </c>
      <c r="G111" s="199"/>
      <c r="H111" s="203">
        <v>5.2</v>
      </c>
      <c r="I111" s="204"/>
      <c r="J111" s="199"/>
      <c r="K111" s="199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165</v>
      </c>
      <c r="AU111" s="209" t="s">
        <v>90</v>
      </c>
      <c r="AV111" s="13" t="s">
        <v>90</v>
      </c>
      <c r="AW111" s="13" t="s">
        <v>41</v>
      </c>
      <c r="AX111" s="13" t="s">
        <v>88</v>
      </c>
      <c r="AY111" s="209" t="s">
        <v>154</v>
      </c>
    </row>
    <row r="112" spans="1:65" s="2" customFormat="1" ht="24.2" customHeight="1">
      <c r="A112" s="37"/>
      <c r="B112" s="38"/>
      <c r="C112" s="181" t="s">
        <v>190</v>
      </c>
      <c r="D112" s="181" t="s">
        <v>156</v>
      </c>
      <c r="E112" s="182" t="s">
        <v>191</v>
      </c>
      <c r="F112" s="183" t="s">
        <v>192</v>
      </c>
      <c r="G112" s="184" t="s">
        <v>193</v>
      </c>
      <c r="H112" s="185">
        <v>4.33</v>
      </c>
      <c r="I112" s="186"/>
      <c r="J112" s="185">
        <f>ROUND(I112*H112,2)</f>
        <v>0</v>
      </c>
      <c r="K112" s="183" t="s">
        <v>160</v>
      </c>
      <c r="L112" s="42"/>
      <c r="M112" s="187" t="s">
        <v>79</v>
      </c>
      <c r="N112" s="188" t="s">
        <v>51</v>
      </c>
      <c r="O112" s="67"/>
      <c r="P112" s="189">
        <f>O112*H112</f>
        <v>0</v>
      </c>
      <c r="Q112" s="189">
        <v>0</v>
      </c>
      <c r="R112" s="189">
        <f>Q112*H112</f>
        <v>0</v>
      </c>
      <c r="S112" s="189">
        <v>0</v>
      </c>
      <c r="T112" s="190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191" t="s">
        <v>161</v>
      </c>
      <c r="AT112" s="191" t="s">
        <v>156</v>
      </c>
      <c r="AU112" s="191" t="s">
        <v>90</v>
      </c>
      <c r="AY112" s="19" t="s">
        <v>154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19" t="s">
        <v>88</v>
      </c>
      <c r="BK112" s="192">
        <f>ROUND(I112*H112,2)</f>
        <v>0</v>
      </c>
      <c r="BL112" s="19" t="s">
        <v>161</v>
      </c>
      <c r="BM112" s="191" t="s">
        <v>1149</v>
      </c>
    </row>
    <row r="113" spans="1:47" s="2" customFormat="1" ht="11.25">
      <c r="A113" s="37"/>
      <c r="B113" s="38"/>
      <c r="C113" s="39"/>
      <c r="D113" s="193" t="s">
        <v>163</v>
      </c>
      <c r="E113" s="39"/>
      <c r="F113" s="194" t="s">
        <v>195</v>
      </c>
      <c r="G113" s="39"/>
      <c r="H113" s="39"/>
      <c r="I113" s="195"/>
      <c r="J113" s="39"/>
      <c r="K113" s="39"/>
      <c r="L113" s="42"/>
      <c r="M113" s="196"/>
      <c r="N113" s="197"/>
      <c r="O113" s="67"/>
      <c r="P113" s="67"/>
      <c r="Q113" s="67"/>
      <c r="R113" s="67"/>
      <c r="S113" s="67"/>
      <c r="T113" s="68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T113" s="19" t="s">
        <v>163</v>
      </c>
      <c r="AU113" s="19" t="s">
        <v>90</v>
      </c>
    </row>
    <row r="114" spans="2:51" s="13" customFormat="1" ht="11.25">
      <c r="B114" s="198"/>
      <c r="C114" s="199"/>
      <c r="D114" s="200" t="s">
        <v>165</v>
      </c>
      <c r="E114" s="201" t="s">
        <v>79</v>
      </c>
      <c r="F114" s="202" t="s">
        <v>1150</v>
      </c>
      <c r="G114" s="199"/>
      <c r="H114" s="203">
        <v>4.33</v>
      </c>
      <c r="I114" s="204"/>
      <c r="J114" s="199"/>
      <c r="K114" s="199"/>
      <c r="L114" s="205"/>
      <c r="M114" s="206"/>
      <c r="N114" s="207"/>
      <c r="O114" s="207"/>
      <c r="P114" s="207"/>
      <c r="Q114" s="207"/>
      <c r="R114" s="207"/>
      <c r="S114" s="207"/>
      <c r="T114" s="208"/>
      <c r="AT114" s="209" t="s">
        <v>165</v>
      </c>
      <c r="AU114" s="209" t="s">
        <v>90</v>
      </c>
      <c r="AV114" s="13" t="s">
        <v>90</v>
      </c>
      <c r="AW114" s="13" t="s">
        <v>41</v>
      </c>
      <c r="AX114" s="13" t="s">
        <v>88</v>
      </c>
      <c r="AY114" s="209" t="s">
        <v>154</v>
      </c>
    </row>
    <row r="115" spans="1:65" s="2" customFormat="1" ht="24.2" customHeight="1">
      <c r="A115" s="37"/>
      <c r="B115" s="38"/>
      <c r="C115" s="181" t="s">
        <v>197</v>
      </c>
      <c r="D115" s="181" t="s">
        <v>156</v>
      </c>
      <c r="E115" s="182" t="s">
        <v>1151</v>
      </c>
      <c r="F115" s="183" t="s">
        <v>1152</v>
      </c>
      <c r="G115" s="184" t="s">
        <v>193</v>
      </c>
      <c r="H115" s="185">
        <v>41.38</v>
      </c>
      <c r="I115" s="186"/>
      <c r="J115" s="185">
        <f>ROUND(I115*H115,2)</f>
        <v>0</v>
      </c>
      <c r="K115" s="183" t="s">
        <v>160</v>
      </c>
      <c r="L115" s="42"/>
      <c r="M115" s="187" t="s">
        <v>79</v>
      </c>
      <c r="N115" s="188" t="s">
        <v>51</v>
      </c>
      <c r="O115" s="67"/>
      <c r="P115" s="189">
        <f>O115*H115</f>
        <v>0</v>
      </c>
      <c r="Q115" s="189">
        <v>0</v>
      </c>
      <c r="R115" s="189">
        <f>Q115*H115</f>
        <v>0</v>
      </c>
      <c r="S115" s="189">
        <v>0</v>
      </c>
      <c r="T115" s="190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191" t="s">
        <v>161</v>
      </c>
      <c r="AT115" s="191" t="s">
        <v>156</v>
      </c>
      <c r="AU115" s="191" t="s">
        <v>90</v>
      </c>
      <c r="AY115" s="19" t="s">
        <v>154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19" t="s">
        <v>88</v>
      </c>
      <c r="BK115" s="192">
        <f>ROUND(I115*H115,2)</f>
        <v>0</v>
      </c>
      <c r="BL115" s="19" t="s">
        <v>161</v>
      </c>
      <c r="BM115" s="191" t="s">
        <v>1153</v>
      </c>
    </row>
    <row r="116" spans="1:47" s="2" customFormat="1" ht="11.25">
      <c r="A116" s="37"/>
      <c r="B116" s="38"/>
      <c r="C116" s="39"/>
      <c r="D116" s="193" t="s">
        <v>163</v>
      </c>
      <c r="E116" s="39"/>
      <c r="F116" s="194" t="s">
        <v>1154</v>
      </c>
      <c r="G116" s="39"/>
      <c r="H116" s="39"/>
      <c r="I116" s="195"/>
      <c r="J116" s="39"/>
      <c r="K116" s="39"/>
      <c r="L116" s="42"/>
      <c r="M116" s="196"/>
      <c r="N116" s="197"/>
      <c r="O116" s="67"/>
      <c r="P116" s="67"/>
      <c r="Q116" s="67"/>
      <c r="R116" s="67"/>
      <c r="S116" s="67"/>
      <c r="T116" s="68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19" t="s">
        <v>163</v>
      </c>
      <c r="AU116" s="19" t="s">
        <v>90</v>
      </c>
    </row>
    <row r="117" spans="2:51" s="14" customFormat="1" ht="11.25">
      <c r="B117" s="210"/>
      <c r="C117" s="211"/>
      <c r="D117" s="200" t="s">
        <v>165</v>
      </c>
      <c r="E117" s="212" t="s">
        <v>79</v>
      </c>
      <c r="F117" s="213" t="s">
        <v>202</v>
      </c>
      <c r="G117" s="211"/>
      <c r="H117" s="212" t="s">
        <v>79</v>
      </c>
      <c r="I117" s="214"/>
      <c r="J117" s="211"/>
      <c r="K117" s="211"/>
      <c r="L117" s="215"/>
      <c r="M117" s="216"/>
      <c r="N117" s="217"/>
      <c r="O117" s="217"/>
      <c r="P117" s="217"/>
      <c r="Q117" s="217"/>
      <c r="R117" s="217"/>
      <c r="S117" s="217"/>
      <c r="T117" s="218"/>
      <c r="AT117" s="219" t="s">
        <v>165</v>
      </c>
      <c r="AU117" s="219" t="s">
        <v>90</v>
      </c>
      <c r="AV117" s="14" t="s">
        <v>88</v>
      </c>
      <c r="AW117" s="14" t="s">
        <v>41</v>
      </c>
      <c r="AX117" s="14" t="s">
        <v>81</v>
      </c>
      <c r="AY117" s="219" t="s">
        <v>154</v>
      </c>
    </row>
    <row r="118" spans="2:51" s="13" customFormat="1" ht="11.25">
      <c r="B118" s="198"/>
      <c r="C118" s="199"/>
      <c r="D118" s="200" t="s">
        <v>165</v>
      </c>
      <c r="E118" s="201" t="s">
        <v>79</v>
      </c>
      <c r="F118" s="202" t="s">
        <v>1155</v>
      </c>
      <c r="G118" s="199"/>
      <c r="H118" s="203">
        <v>37.1</v>
      </c>
      <c r="I118" s="204"/>
      <c r="J118" s="199"/>
      <c r="K118" s="199"/>
      <c r="L118" s="205"/>
      <c r="M118" s="206"/>
      <c r="N118" s="207"/>
      <c r="O118" s="207"/>
      <c r="P118" s="207"/>
      <c r="Q118" s="207"/>
      <c r="R118" s="207"/>
      <c r="S118" s="207"/>
      <c r="T118" s="208"/>
      <c r="AT118" s="209" t="s">
        <v>165</v>
      </c>
      <c r="AU118" s="209" t="s">
        <v>90</v>
      </c>
      <c r="AV118" s="13" t="s">
        <v>90</v>
      </c>
      <c r="AW118" s="13" t="s">
        <v>41</v>
      </c>
      <c r="AX118" s="13" t="s">
        <v>81</v>
      </c>
      <c r="AY118" s="209" t="s">
        <v>154</v>
      </c>
    </row>
    <row r="119" spans="2:51" s="13" customFormat="1" ht="11.25">
      <c r="B119" s="198"/>
      <c r="C119" s="199"/>
      <c r="D119" s="200" t="s">
        <v>165</v>
      </c>
      <c r="E119" s="201" t="s">
        <v>79</v>
      </c>
      <c r="F119" s="202" t="s">
        <v>1156</v>
      </c>
      <c r="G119" s="199"/>
      <c r="H119" s="203">
        <v>48.88</v>
      </c>
      <c r="I119" s="204"/>
      <c r="J119" s="199"/>
      <c r="K119" s="199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165</v>
      </c>
      <c r="AU119" s="209" t="s">
        <v>90</v>
      </c>
      <c r="AV119" s="13" t="s">
        <v>90</v>
      </c>
      <c r="AW119" s="13" t="s">
        <v>41</v>
      </c>
      <c r="AX119" s="13" t="s">
        <v>81</v>
      </c>
      <c r="AY119" s="209" t="s">
        <v>154</v>
      </c>
    </row>
    <row r="120" spans="2:51" s="13" customFormat="1" ht="11.25">
      <c r="B120" s="198"/>
      <c r="C120" s="199"/>
      <c r="D120" s="200" t="s">
        <v>165</v>
      </c>
      <c r="E120" s="201" t="s">
        <v>79</v>
      </c>
      <c r="F120" s="202" t="s">
        <v>1157</v>
      </c>
      <c r="G120" s="199"/>
      <c r="H120" s="203">
        <v>-3.22</v>
      </c>
      <c r="I120" s="204"/>
      <c r="J120" s="199"/>
      <c r="K120" s="199"/>
      <c r="L120" s="205"/>
      <c r="M120" s="206"/>
      <c r="N120" s="207"/>
      <c r="O120" s="207"/>
      <c r="P120" s="207"/>
      <c r="Q120" s="207"/>
      <c r="R120" s="207"/>
      <c r="S120" s="207"/>
      <c r="T120" s="208"/>
      <c r="AT120" s="209" t="s">
        <v>165</v>
      </c>
      <c r="AU120" s="209" t="s">
        <v>90</v>
      </c>
      <c r="AV120" s="13" t="s">
        <v>90</v>
      </c>
      <c r="AW120" s="13" t="s">
        <v>41</v>
      </c>
      <c r="AX120" s="13" t="s">
        <v>81</v>
      </c>
      <c r="AY120" s="209" t="s">
        <v>154</v>
      </c>
    </row>
    <row r="121" spans="2:51" s="15" customFormat="1" ht="11.25">
      <c r="B121" s="220"/>
      <c r="C121" s="221"/>
      <c r="D121" s="200" t="s">
        <v>165</v>
      </c>
      <c r="E121" s="222" t="s">
        <v>79</v>
      </c>
      <c r="F121" s="223" t="s">
        <v>206</v>
      </c>
      <c r="G121" s="221"/>
      <c r="H121" s="224">
        <v>82.76</v>
      </c>
      <c r="I121" s="225"/>
      <c r="J121" s="221"/>
      <c r="K121" s="221"/>
      <c r="L121" s="226"/>
      <c r="M121" s="227"/>
      <c r="N121" s="228"/>
      <c r="O121" s="228"/>
      <c r="P121" s="228"/>
      <c r="Q121" s="228"/>
      <c r="R121" s="228"/>
      <c r="S121" s="228"/>
      <c r="T121" s="229"/>
      <c r="AT121" s="230" t="s">
        <v>165</v>
      </c>
      <c r="AU121" s="230" t="s">
        <v>90</v>
      </c>
      <c r="AV121" s="15" t="s">
        <v>161</v>
      </c>
      <c r="AW121" s="15" t="s">
        <v>41</v>
      </c>
      <c r="AX121" s="15" t="s">
        <v>81</v>
      </c>
      <c r="AY121" s="230" t="s">
        <v>154</v>
      </c>
    </row>
    <row r="122" spans="2:51" s="13" customFormat="1" ht="11.25">
      <c r="B122" s="198"/>
      <c r="C122" s="199"/>
      <c r="D122" s="200" t="s">
        <v>165</v>
      </c>
      <c r="E122" s="201" t="s">
        <v>79</v>
      </c>
      <c r="F122" s="202" t="s">
        <v>1158</v>
      </c>
      <c r="G122" s="199"/>
      <c r="H122" s="203">
        <v>41.38</v>
      </c>
      <c r="I122" s="204"/>
      <c r="J122" s="199"/>
      <c r="K122" s="199"/>
      <c r="L122" s="205"/>
      <c r="M122" s="206"/>
      <c r="N122" s="207"/>
      <c r="O122" s="207"/>
      <c r="P122" s="207"/>
      <c r="Q122" s="207"/>
      <c r="R122" s="207"/>
      <c r="S122" s="207"/>
      <c r="T122" s="208"/>
      <c r="AT122" s="209" t="s">
        <v>165</v>
      </c>
      <c r="AU122" s="209" t="s">
        <v>90</v>
      </c>
      <c r="AV122" s="13" t="s">
        <v>90</v>
      </c>
      <c r="AW122" s="13" t="s">
        <v>41</v>
      </c>
      <c r="AX122" s="13" t="s">
        <v>88</v>
      </c>
      <c r="AY122" s="209" t="s">
        <v>154</v>
      </c>
    </row>
    <row r="123" spans="1:65" s="2" customFormat="1" ht="24.2" customHeight="1">
      <c r="A123" s="37"/>
      <c r="B123" s="38"/>
      <c r="C123" s="181" t="s">
        <v>207</v>
      </c>
      <c r="D123" s="181" t="s">
        <v>156</v>
      </c>
      <c r="E123" s="182" t="s">
        <v>1159</v>
      </c>
      <c r="F123" s="183" t="s">
        <v>1160</v>
      </c>
      <c r="G123" s="184" t="s">
        <v>193</v>
      </c>
      <c r="H123" s="185">
        <v>30.8</v>
      </c>
      <c r="I123" s="186"/>
      <c r="J123" s="185">
        <f>ROUND(I123*H123,2)</f>
        <v>0</v>
      </c>
      <c r="K123" s="183" t="s">
        <v>160</v>
      </c>
      <c r="L123" s="42"/>
      <c r="M123" s="187" t="s">
        <v>79</v>
      </c>
      <c r="N123" s="188" t="s">
        <v>51</v>
      </c>
      <c r="O123" s="67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91" t="s">
        <v>161</v>
      </c>
      <c r="AT123" s="191" t="s">
        <v>156</v>
      </c>
      <c r="AU123" s="191" t="s">
        <v>90</v>
      </c>
      <c r="AY123" s="19" t="s">
        <v>154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88</v>
      </c>
      <c r="BK123" s="192">
        <f>ROUND(I123*H123,2)</f>
        <v>0</v>
      </c>
      <c r="BL123" s="19" t="s">
        <v>161</v>
      </c>
      <c r="BM123" s="191" t="s">
        <v>1161</v>
      </c>
    </row>
    <row r="124" spans="1:47" s="2" customFormat="1" ht="11.25">
      <c r="A124" s="37"/>
      <c r="B124" s="38"/>
      <c r="C124" s="39"/>
      <c r="D124" s="193" t="s">
        <v>163</v>
      </c>
      <c r="E124" s="39"/>
      <c r="F124" s="194" t="s">
        <v>1162</v>
      </c>
      <c r="G124" s="39"/>
      <c r="H124" s="39"/>
      <c r="I124" s="195"/>
      <c r="J124" s="39"/>
      <c r="K124" s="39"/>
      <c r="L124" s="42"/>
      <c r="M124" s="196"/>
      <c r="N124" s="197"/>
      <c r="O124" s="67"/>
      <c r="P124" s="67"/>
      <c r="Q124" s="67"/>
      <c r="R124" s="67"/>
      <c r="S124" s="67"/>
      <c r="T124" s="68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9" t="s">
        <v>163</v>
      </c>
      <c r="AU124" s="19" t="s">
        <v>90</v>
      </c>
    </row>
    <row r="125" spans="2:51" s="13" customFormat="1" ht="11.25">
      <c r="B125" s="198"/>
      <c r="C125" s="199"/>
      <c r="D125" s="200" t="s">
        <v>165</v>
      </c>
      <c r="E125" s="201" t="s">
        <v>79</v>
      </c>
      <c r="F125" s="202" t="s">
        <v>1163</v>
      </c>
      <c r="G125" s="199"/>
      <c r="H125" s="203">
        <v>41.38</v>
      </c>
      <c r="I125" s="204"/>
      <c r="J125" s="199"/>
      <c r="K125" s="199"/>
      <c r="L125" s="205"/>
      <c r="M125" s="206"/>
      <c r="N125" s="207"/>
      <c r="O125" s="207"/>
      <c r="P125" s="207"/>
      <c r="Q125" s="207"/>
      <c r="R125" s="207"/>
      <c r="S125" s="207"/>
      <c r="T125" s="208"/>
      <c r="AT125" s="209" t="s">
        <v>165</v>
      </c>
      <c r="AU125" s="209" t="s">
        <v>90</v>
      </c>
      <c r="AV125" s="13" t="s">
        <v>90</v>
      </c>
      <c r="AW125" s="13" t="s">
        <v>41</v>
      </c>
      <c r="AX125" s="13" t="s">
        <v>81</v>
      </c>
      <c r="AY125" s="209" t="s">
        <v>154</v>
      </c>
    </row>
    <row r="126" spans="2:51" s="13" customFormat="1" ht="11.25">
      <c r="B126" s="198"/>
      <c r="C126" s="199"/>
      <c r="D126" s="200" t="s">
        <v>165</v>
      </c>
      <c r="E126" s="201" t="s">
        <v>79</v>
      </c>
      <c r="F126" s="202" t="s">
        <v>1164</v>
      </c>
      <c r="G126" s="199"/>
      <c r="H126" s="203">
        <v>-10.58</v>
      </c>
      <c r="I126" s="204"/>
      <c r="J126" s="199"/>
      <c r="K126" s="199"/>
      <c r="L126" s="205"/>
      <c r="M126" s="206"/>
      <c r="N126" s="207"/>
      <c r="O126" s="207"/>
      <c r="P126" s="207"/>
      <c r="Q126" s="207"/>
      <c r="R126" s="207"/>
      <c r="S126" s="207"/>
      <c r="T126" s="208"/>
      <c r="AT126" s="209" t="s">
        <v>165</v>
      </c>
      <c r="AU126" s="209" t="s">
        <v>90</v>
      </c>
      <c r="AV126" s="13" t="s">
        <v>90</v>
      </c>
      <c r="AW126" s="13" t="s">
        <v>41</v>
      </c>
      <c r="AX126" s="13" t="s">
        <v>81</v>
      </c>
      <c r="AY126" s="209" t="s">
        <v>154</v>
      </c>
    </row>
    <row r="127" spans="2:51" s="15" customFormat="1" ht="11.25">
      <c r="B127" s="220"/>
      <c r="C127" s="221"/>
      <c r="D127" s="200" t="s">
        <v>165</v>
      </c>
      <c r="E127" s="222" t="s">
        <v>79</v>
      </c>
      <c r="F127" s="223" t="s">
        <v>206</v>
      </c>
      <c r="G127" s="221"/>
      <c r="H127" s="224">
        <v>30.8</v>
      </c>
      <c r="I127" s="225"/>
      <c r="J127" s="221"/>
      <c r="K127" s="221"/>
      <c r="L127" s="226"/>
      <c r="M127" s="227"/>
      <c r="N127" s="228"/>
      <c r="O127" s="228"/>
      <c r="P127" s="228"/>
      <c r="Q127" s="228"/>
      <c r="R127" s="228"/>
      <c r="S127" s="228"/>
      <c r="T127" s="229"/>
      <c r="AT127" s="230" t="s">
        <v>165</v>
      </c>
      <c r="AU127" s="230" t="s">
        <v>90</v>
      </c>
      <c r="AV127" s="15" t="s">
        <v>161</v>
      </c>
      <c r="AW127" s="15" t="s">
        <v>41</v>
      </c>
      <c r="AX127" s="15" t="s">
        <v>88</v>
      </c>
      <c r="AY127" s="230" t="s">
        <v>154</v>
      </c>
    </row>
    <row r="128" spans="1:65" s="2" customFormat="1" ht="24.2" customHeight="1">
      <c r="A128" s="37"/>
      <c r="B128" s="38"/>
      <c r="C128" s="181" t="s">
        <v>213</v>
      </c>
      <c r="D128" s="181" t="s">
        <v>156</v>
      </c>
      <c r="E128" s="182" t="s">
        <v>986</v>
      </c>
      <c r="F128" s="183" t="s">
        <v>987</v>
      </c>
      <c r="G128" s="184" t="s">
        <v>216</v>
      </c>
      <c r="H128" s="185">
        <v>38</v>
      </c>
      <c r="I128" s="186"/>
      <c r="J128" s="185">
        <f>ROUND(I128*H128,2)</f>
        <v>0</v>
      </c>
      <c r="K128" s="183" t="s">
        <v>160</v>
      </c>
      <c r="L128" s="42"/>
      <c r="M128" s="187" t="s">
        <v>79</v>
      </c>
      <c r="N128" s="188" t="s">
        <v>51</v>
      </c>
      <c r="O128" s="67"/>
      <c r="P128" s="189">
        <f>O128*H128</f>
        <v>0</v>
      </c>
      <c r="Q128" s="189">
        <v>0.00064</v>
      </c>
      <c r="R128" s="189">
        <f>Q128*H128</f>
        <v>0.02432</v>
      </c>
      <c r="S128" s="189">
        <v>0</v>
      </c>
      <c r="T128" s="190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91" t="s">
        <v>161</v>
      </c>
      <c r="AT128" s="191" t="s">
        <v>156</v>
      </c>
      <c r="AU128" s="191" t="s">
        <v>90</v>
      </c>
      <c r="AY128" s="19" t="s">
        <v>154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88</v>
      </c>
      <c r="BK128" s="192">
        <f>ROUND(I128*H128,2)</f>
        <v>0</v>
      </c>
      <c r="BL128" s="19" t="s">
        <v>161</v>
      </c>
      <c r="BM128" s="191" t="s">
        <v>1165</v>
      </c>
    </row>
    <row r="129" spans="1:47" s="2" customFormat="1" ht="11.25">
      <c r="A129" s="37"/>
      <c r="B129" s="38"/>
      <c r="C129" s="39"/>
      <c r="D129" s="193" t="s">
        <v>163</v>
      </c>
      <c r="E129" s="39"/>
      <c r="F129" s="194" t="s">
        <v>989</v>
      </c>
      <c r="G129" s="39"/>
      <c r="H129" s="39"/>
      <c r="I129" s="195"/>
      <c r="J129" s="39"/>
      <c r="K129" s="39"/>
      <c r="L129" s="42"/>
      <c r="M129" s="196"/>
      <c r="N129" s="197"/>
      <c r="O129" s="67"/>
      <c r="P129" s="67"/>
      <c r="Q129" s="67"/>
      <c r="R129" s="67"/>
      <c r="S129" s="67"/>
      <c r="T129" s="68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9" t="s">
        <v>163</v>
      </c>
      <c r="AU129" s="19" t="s">
        <v>90</v>
      </c>
    </row>
    <row r="130" spans="2:51" s="13" customFormat="1" ht="11.25">
      <c r="B130" s="198"/>
      <c r="C130" s="199"/>
      <c r="D130" s="200" t="s">
        <v>165</v>
      </c>
      <c r="E130" s="201" t="s">
        <v>79</v>
      </c>
      <c r="F130" s="202" t="s">
        <v>1166</v>
      </c>
      <c r="G130" s="199"/>
      <c r="H130" s="203">
        <v>38</v>
      </c>
      <c r="I130" s="204"/>
      <c r="J130" s="199"/>
      <c r="K130" s="199"/>
      <c r="L130" s="205"/>
      <c r="M130" s="206"/>
      <c r="N130" s="207"/>
      <c r="O130" s="207"/>
      <c r="P130" s="207"/>
      <c r="Q130" s="207"/>
      <c r="R130" s="207"/>
      <c r="S130" s="207"/>
      <c r="T130" s="208"/>
      <c r="AT130" s="209" t="s">
        <v>165</v>
      </c>
      <c r="AU130" s="209" t="s">
        <v>90</v>
      </c>
      <c r="AV130" s="13" t="s">
        <v>90</v>
      </c>
      <c r="AW130" s="13" t="s">
        <v>41</v>
      </c>
      <c r="AX130" s="13" t="s">
        <v>88</v>
      </c>
      <c r="AY130" s="209" t="s">
        <v>154</v>
      </c>
    </row>
    <row r="131" spans="1:65" s="2" customFormat="1" ht="24.2" customHeight="1">
      <c r="A131" s="37"/>
      <c r="B131" s="38"/>
      <c r="C131" s="181" t="s">
        <v>220</v>
      </c>
      <c r="D131" s="181" t="s">
        <v>156</v>
      </c>
      <c r="E131" s="182" t="s">
        <v>995</v>
      </c>
      <c r="F131" s="183" t="s">
        <v>996</v>
      </c>
      <c r="G131" s="184" t="s">
        <v>216</v>
      </c>
      <c r="H131" s="185">
        <v>38</v>
      </c>
      <c r="I131" s="186"/>
      <c r="J131" s="185">
        <f>ROUND(I131*H131,2)</f>
        <v>0</v>
      </c>
      <c r="K131" s="183" t="s">
        <v>160</v>
      </c>
      <c r="L131" s="42"/>
      <c r="M131" s="187" t="s">
        <v>79</v>
      </c>
      <c r="N131" s="188" t="s">
        <v>51</v>
      </c>
      <c r="O131" s="67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91" t="s">
        <v>161</v>
      </c>
      <c r="AT131" s="191" t="s">
        <v>156</v>
      </c>
      <c r="AU131" s="191" t="s">
        <v>90</v>
      </c>
      <c r="AY131" s="19" t="s">
        <v>154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88</v>
      </c>
      <c r="BK131" s="192">
        <f>ROUND(I131*H131,2)</f>
        <v>0</v>
      </c>
      <c r="BL131" s="19" t="s">
        <v>161</v>
      </c>
      <c r="BM131" s="191" t="s">
        <v>1167</v>
      </c>
    </row>
    <row r="132" spans="1:47" s="2" customFormat="1" ht="11.25">
      <c r="A132" s="37"/>
      <c r="B132" s="38"/>
      <c r="C132" s="39"/>
      <c r="D132" s="193" t="s">
        <v>163</v>
      </c>
      <c r="E132" s="39"/>
      <c r="F132" s="194" t="s">
        <v>998</v>
      </c>
      <c r="G132" s="39"/>
      <c r="H132" s="39"/>
      <c r="I132" s="195"/>
      <c r="J132" s="39"/>
      <c r="K132" s="39"/>
      <c r="L132" s="42"/>
      <c r="M132" s="196"/>
      <c r="N132" s="197"/>
      <c r="O132" s="67"/>
      <c r="P132" s="67"/>
      <c r="Q132" s="67"/>
      <c r="R132" s="67"/>
      <c r="S132" s="67"/>
      <c r="T132" s="68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9" t="s">
        <v>163</v>
      </c>
      <c r="AU132" s="19" t="s">
        <v>90</v>
      </c>
    </row>
    <row r="133" spans="1:65" s="2" customFormat="1" ht="37.9" customHeight="1">
      <c r="A133" s="37"/>
      <c r="B133" s="38"/>
      <c r="C133" s="181" t="s">
        <v>225</v>
      </c>
      <c r="D133" s="181" t="s">
        <v>156</v>
      </c>
      <c r="E133" s="182" t="s">
        <v>807</v>
      </c>
      <c r="F133" s="183" t="s">
        <v>808</v>
      </c>
      <c r="G133" s="184" t="s">
        <v>193</v>
      </c>
      <c r="H133" s="185">
        <v>75.58</v>
      </c>
      <c r="I133" s="186"/>
      <c r="J133" s="185">
        <f>ROUND(I133*H133,2)</f>
        <v>0</v>
      </c>
      <c r="K133" s="183" t="s">
        <v>160</v>
      </c>
      <c r="L133" s="42"/>
      <c r="M133" s="187" t="s">
        <v>79</v>
      </c>
      <c r="N133" s="188" t="s">
        <v>51</v>
      </c>
      <c r="O133" s="67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91" t="s">
        <v>161</v>
      </c>
      <c r="AT133" s="191" t="s">
        <v>156</v>
      </c>
      <c r="AU133" s="191" t="s">
        <v>90</v>
      </c>
      <c r="AY133" s="19" t="s">
        <v>154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88</v>
      </c>
      <c r="BK133" s="192">
        <f>ROUND(I133*H133,2)</f>
        <v>0</v>
      </c>
      <c r="BL133" s="19" t="s">
        <v>161</v>
      </c>
      <c r="BM133" s="191" t="s">
        <v>1168</v>
      </c>
    </row>
    <row r="134" spans="1:47" s="2" customFormat="1" ht="11.25">
      <c r="A134" s="37"/>
      <c r="B134" s="38"/>
      <c r="C134" s="39"/>
      <c r="D134" s="193" t="s">
        <v>163</v>
      </c>
      <c r="E134" s="39"/>
      <c r="F134" s="194" t="s">
        <v>810</v>
      </c>
      <c r="G134" s="39"/>
      <c r="H134" s="39"/>
      <c r="I134" s="195"/>
      <c r="J134" s="39"/>
      <c r="K134" s="39"/>
      <c r="L134" s="42"/>
      <c r="M134" s="196"/>
      <c r="N134" s="197"/>
      <c r="O134" s="67"/>
      <c r="P134" s="67"/>
      <c r="Q134" s="67"/>
      <c r="R134" s="67"/>
      <c r="S134" s="67"/>
      <c r="T134" s="68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9" t="s">
        <v>163</v>
      </c>
      <c r="AU134" s="19" t="s">
        <v>90</v>
      </c>
    </row>
    <row r="135" spans="2:51" s="13" customFormat="1" ht="11.25">
      <c r="B135" s="198"/>
      <c r="C135" s="199"/>
      <c r="D135" s="200" t="s">
        <v>165</v>
      </c>
      <c r="E135" s="201" t="s">
        <v>79</v>
      </c>
      <c r="F135" s="202" t="s">
        <v>1169</v>
      </c>
      <c r="G135" s="199"/>
      <c r="H135" s="203">
        <v>41.38</v>
      </c>
      <c r="I135" s="204"/>
      <c r="J135" s="199"/>
      <c r="K135" s="199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165</v>
      </c>
      <c r="AU135" s="209" t="s">
        <v>90</v>
      </c>
      <c r="AV135" s="13" t="s">
        <v>90</v>
      </c>
      <c r="AW135" s="13" t="s">
        <v>41</v>
      </c>
      <c r="AX135" s="13" t="s">
        <v>81</v>
      </c>
      <c r="AY135" s="209" t="s">
        <v>154</v>
      </c>
    </row>
    <row r="136" spans="2:51" s="13" customFormat="1" ht="11.25">
      <c r="B136" s="198"/>
      <c r="C136" s="199"/>
      <c r="D136" s="200" t="s">
        <v>165</v>
      </c>
      <c r="E136" s="201" t="s">
        <v>79</v>
      </c>
      <c r="F136" s="202" t="s">
        <v>1170</v>
      </c>
      <c r="G136" s="199"/>
      <c r="H136" s="203">
        <v>34.2</v>
      </c>
      <c r="I136" s="204"/>
      <c r="J136" s="199"/>
      <c r="K136" s="199"/>
      <c r="L136" s="205"/>
      <c r="M136" s="206"/>
      <c r="N136" s="207"/>
      <c r="O136" s="207"/>
      <c r="P136" s="207"/>
      <c r="Q136" s="207"/>
      <c r="R136" s="207"/>
      <c r="S136" s="207"/>
      <c r="T136" s="208"/>
      <c r="AT136" s="209" t="s">
        <v>165</v>
      </c>
      <c r="AU136" s="209" t="s">
        <v>90</v>
      </c>
      <c r="AV136" s="13" t="s">
        <v>90</v>
      </c>
      <c r="AW136" s="13" t="s">
        <v>41</v>
      </c>
      <c r="AX136" s="13" t="s">
        <v>81</v>
      </c>
      <c r="AY136" s="209" t="s">
        <v>154</v>
      </c>
    </row>
    <row r="137" spans="2:51" s="15" customFormat="1" ht="11.25">
      <c r="B137" s="220"/>
      <c r="C137" s="221"/>
      <c r="D137" s="200" t="s">
        <v>165</v>
      </c>
      <c r="E137" s="222" t="s">
        <v>79</v>
      </c>
      <c r="F137" s="223" t="s">
        <v>206</v>
      </c>
      <c r="G137" s="221"/>
      <c r="H137" s="224">
        <v>75.58</v>
      </c>
      <c r="I137" s="225"/>
      <c r="J137" s="221"/>
      <c r="K137" s="221"/>
      <c r="L137" s="226"/>
      <c r="M137" s="227"/>
      <c r="N137" s="228"/>
      <c r="O137" s="228"/>
      <c r="P137" s="228"/>
      <c r="Q137" s="228"/>
      <c r="R137" s="228"/>
      <c r="S137" s="228"/>
      <c r="T137" s="229"/>
      <c r="AT137" s="230" t="s">
        <v>165</v>
      </c>
      <c r="AU137" s="230" t="s">
        <v>90</v>
      </c>
      <c r="AV137" s="15" t="s">
        <v>161</v>
      </c>
      <c r="AW137" s="15" t="s">
        <v>41</v>
      </c>
      <c r="AX137" s="15" t="s">
        <v>88</v>
      </c>
      <c r="AY137" s="230" t="s">
        <v>154</v>
      </c>
    </row>
    <row r="138" spans="1:65" s="2" customFormat="1" ht="37.9" customHeight="1">
      <c r="A138" s="37"/>
      <c r="B138" s="38"/>
      <c r="C138" s="181" t="s">
        <v>231</v>
      </c>
      <c r="D138" s="181" t="s">
        <v>156</v>
      </c>
      <c r="E138" s="182" t="s">
        <v>299</v>
      </c>
      <c r="F138" s="183" t="s">
        <v>300</v>
      </c>
      <c r="G138" s="184" t="s">
        <v>193</v>
      </c>
      <c r="H138" s="185">
        <v>36.03</v>
      </c>
      <c r="I138" s="186"/>
      <c r="J138" s="185">
        <f>ROUND(I138*H138,2)</f>
        <v>0</v>
      </c>
      <c r="K138" s="183" t="s">
        <v>160</v>
      </c>
      <c r="L138" s="42"/>
      <c r="M138" s="187" t="s">
        <v>79</v>
      </c>
      <c r="N138" s="188" t="s">
        <v>51</v>
      </c>
      <c r="O138" s="67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91" t="s">
        <v>161</v>
      </c>
      <c r="AT138" s="191" t="s">
        <v>156</v>
      </c>
      <c r="AU138" s="191" t="s">
        <v>90</v>
      </c>
      <c r="AY138" s="19" t="s">
        <v>154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88</v>
      </c>
      <c r="BK138" s="192">
        <f>ROUND(I138*H138,2)</f>
        <v>0</v>
      </c>
      <c r="BL138" s="19" t="s">
        <v>161</v>
      </c>
      <c r="BM138" s="191" t="s">
        <v>1171</v>
      </c>
    </row>
    <row r="139" spans="1:47" s="2" customFormat="1" ht="11.25">
      <c r="A139" s="37"/>
      <c r="B139" s="38"/>
      <c r="C139" s="39"/>
      <c r="D139" s="193" t="s">
        <v>163</v>
      </c>
      <c r="E139" s="39"/>
      <c r="F139" s="194" t="s">
        <v>302</v>
      </c>
      <c r="G139" s="39"/>
      <c r="H139" s="39"/>
      <c r="I139" s="195"/>
      <c r="J139" s="39"/>
      <c r="K139" s="39"/>
      <c r="L139" s="42"/>
      <c r="M139" s="196"/>
      <c r="N139" s="197"/>
      <c r="O139" s="67"/>
      <c r="P139" s="67"/>
      <c r="Q139" s="67"/>
      <c r="R139" s="67"/>
      <c r="S139" s="67"/>
      <c r="T139" s="68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9" t="s">
        <v>163</v>
      </c>
      <c r="AU139" s="19" t="s">
        <v>90</v>
      </c>
    </row>
    <row r="140" spans="2:51" s="13" customFormat="1" ht="11.25">
      <c r="B140" s="198"/>
      <c r="C140" s="199"/>
      <c r="D140" s="200" t="s">
        <v>165</v>
      </c>
      <c r="E140" s="201" t="s">
        <v>79</v>
      </c>
      <c r="F140" s="202" t="s">
        <v>1172</v>
      </c>
      <c r="G140" s="199"/>
      <c r="H140" s="203">
        <v>36.03</v>
      </c>
      <c r="I140" s="204"/>
      <c r="J140" s="199"/>
      <c r="K140" s="199"/>
      <c r="L140" s="205"/>
      <c r="M140" s="206"/>
      <c r="N140" s="207"/>
      <c r="O140" s="207"/>
      <c r="P140" s="207"/>
      <c r="Q140" s="207"/>
      <c r="R140" s="207"/>
      <c r="S140" s="207"/>
      <c r="T140" s="208"/>
      <c r="AT140" s="209" t="s">
        <v>165</v>
      </c>
      <c r="AU140" s="209" t="s">
        <v>90</v>
      </c>
      <c r="AV140" s="13" t="s">
        <v>90</v>
      </c>
      <c r="AW140" s="13" t="s">
        <v>41</v>
      </c>
      <c r="AX140" s="13" t="s">
        <v>88</v>
      </c>
      <c r="AY140" s="209" t="s">
        <v>154</v>
      </c>
    </row>
    <row r="141" spans="1:65" s="2" customFormat="1" ht="37.9" customHeight="1">
      <c r="A141" s="37"/>
      <c r="B141" s="38"/>
      <c r="C141" s="181" t="s">
        <v>237</v>
      </c>
      <c r="D141" s="181" t="s">
        <v>156</v>
      </c>
      <c r="E141" s="182" t="s">
        <v>305</v>
      </c>
      <c r="F141" s="183" t="s">
        <v>306</v>
      </c>
      <c r="G141" s="184" t="s">
        <v>193</v>
      </c>
      <c r="H141" s="185">
        <v>108.09</v>
      </c>
      <c r="I141" s="186"/>
      <c r="J141" s="185">
        <f>ROUND(I141*H141,2)</f>
        <v>0</v>
      </c>
      <c r="K141" s="183" t="s">
        <v>160</v>
      </c>
      <c r="L141" s="42"/>
      <c r="M141" s="187" t="s">
        <v>79</v>
      </c>
      <c r="N141" s="188" t="s">
        <v>51</v>
      </c>
      <c r="O141" s="67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91" t="s">
        <v>161</v>
      </c>
      <c r="AT141" s="191" t="s">
        <v>156</v>
      </c>
      <c r="AU141" s="191" t="s">
        <v>90</v>
      </c>
      <c r="AY141" s="19" t="s">
        <v>154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88</v>
      </c>
      <c r="BK141" s="192">
        <f>ROUND(I141*H141,2)</f>
        <v>0</v>
      </c>
      <c r="BL141" s="19" t="s">
        <v>161</v>
      </c>
      <c r="BM141" s="191" t="s">
        <v>1173</v>
      </c>
    </row>
    <row r="142" spans="1:47" s="2" customFormat="1" ht="11.25">
      <c r="A142" s="37"/>
      <c r="B142" s="38"/>
      <c r="C142" s="39"/>
      <c r="D142" s="193" t="s">
        <v>163</v>
      </c>
      <c r="E142" s="39"/>
      <c r="F142" s="194" t="s">
        <v>308</v>
      </c>
      <c r="G142" s="39"/>
      <c r="H142" s="39"/>
      <c r="I142" s="195"/>
      <c r="J142" s="39"/>
      <c r="K142" s="39"/>
      <c r="L142" s="42"/>
      <c r="M142" s="196"/>
      <c r="N142" s="197"/>
      <c r="O142" s="67"/>
      <c r="P142" s="67"/>
      <c r="Q142" s="67"/>
      <c r="R142" s="67"/>
      <c r="S142" s="67"/>
      <c r="T142" s="68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9" t="s">
        <v>163</v>
      </c>
      <c r="AU142" s="19" t="s">
        <v>90</v>
      </c>
    </row>
    <row r="143" spans="2:51" s="13" customFormat="1" ht="11.25">
      <c r="B143" s="198"/>
      <c r="C143" s="199"/>
      <c r="D143" s="200" t="s">
        <v>165</v>
      </c>
      <c r="E143" s="201" t="s">
        <v>79</v>
      </c>
      <c r="F143" s="202" t="s">
        <v>1174</v>
      </c>
      <c r="G143" s="199"/>
      <c r="H143" s="203">
        <v>108.09</v>
      </c>
      <c r="I143" s="204"/>
      <c r="J143" s="199"/>
      <c r="K143" s="199"/>
      <c r="L143" s="205"/>
      <c r="M143" s="206"/>
      <c r="N143" s="207"/>
      <c r="O143" s="207"/>
      <c r="P143" s="207"/>
      <c r="Q143" s="207"/>
      <c r="R143" s="207"/>
      <c r="S143" s="207"/>
      <c r="T143" s="208"/>
      <c r="AT143" s="209" t="s">
        <v>165</v>
      </c>
      <c r="AU143" s="209" t="s">
        <v>90</v>
      </c>
      <c r="AV143" s="13" t="s">
        <v>90</v>
      </c>
      <c r="AW143" s="13" t="s">
        <v>41</v>
      </c>
      <c r="AX143" s="13" t="s">
        <v>88</v>
      </c>
      <c r="AY143" s="209" t="s">
        <v>154</v>
      </c>
    </row>
    <row r="144" spans="1:65" s="2" customFormat="1" ht="37.9" customHeight="1">
      <c r="A144" s="37"/>
      <c r="B144" s="38"/>
      <c r="C144" s="181" t="s">
        <v>242</v>
      </c>
      <c r="D144" s="181" t="s">
        <v>156</v>
      </c>
      <c r="E144" s="182" t="s">
        <v>311</v>
      </c>
      <c r="F144" s="183" t="s">
        <v>312</v>
      </c>
      <c r="G144" s="184" t="s">
        <v>193</v>
      </c>
      <c r="H144" s="185">
        <v>30.8</v>
      </c>
      <c r="I144" s="186"/>
      <c r="J144" s="185">
        <f>ROUND(I144*H144,2)</f>
        <v>0</v>
      </c>
      <c r="K144" s="183" t="s">
        <v>160</v>
      </c>
      <c r="L144" s="42"/>
      <c r="M144" s="187" t="s">
        <v>79</v>
      </c>
      <c r="N144" s="188" t="s">
        <v>51</v>
      </c>
      <c r="O144" s="67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91" t="s">
        <v>161</v>
      </c>
      <c r="AT144" s="191" t="s">
        <v>156</v>
      </c>
      <c r="AU144" s="191" t="s">
        <v>90</v>
      </c>
      <c r="AY144" s="19" t="s">
        <v>154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9" t="s">
        <v>88</v>
      </c>
      <c r="BK144" s="192">
        <f>ROUND(I144*H144,2)</f>
        <v>0</v>
      </c>
      <c r="BL144" s="19" t="s">
        <v>161</v>
      </c>
      <c r="BM144" s="191" t="s">
        <v>1175</v>
      </c>
    </row>
    <row r="145" spans="1:47" s="2" customFormat="1" ht="11.25">
      <c r="A145" s="37"/>
      <c r="B145" s="38"/>
      <c r="C145" s="39"/>
      <c r="D145" s="193" t="s">
        <v>163</v>
      </c>
      <c r="E145" s="39"/>
      <c r="F145" s="194" t="s">
        <v>314</v>
      </c>
      <c r="G145" s="39"/>
      <c r="H145" s="39"/>
      <c r="I145" s="195"/>
      <c r="J145" s="39"/>
      <c r="K145" s="39"/>
      <c r="L145" s="42"/>
      <c r="M145" s="196"/>
      <c r="N145" s="197"/>
      <c r="O145" s="67"/>
      <c r="P145" s="67"/>
      <c r="Q145" s="67"/>
      <c r="R145" s="67"/>
      <c r="S145" s="67"/>
      <c r="T145" s="68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9" t="s">
        <v>163</v>
      </c>
      <c r="AU145" s="19" t="s">
        <v>90</v>
      </c>
    </row>
    <row r="146" spans="2:51" s="13" customFormat="1" ht="11.25">
      <c r="B146" s="198"/>
      <c r="C146" s="199"/>
      <c r="D146" s="200" t="s">
        <v>165</v>
      </c>
      <c r="E146" s="201" t="s">
        <v>79</v>
      </c>
      <c r="F146" s="202" t="s">
        <v>1176</v>
      </c>
      <c r="G146" s="199"/>
      <c r="H146" s="203">
        <v>30.8</v>
      </c>
      <c r="I146" s="204"/>
      <c r="J146" s="199"/>
      <c r="K146" s="199"/>
      <c r="L146" s="205"/>
      <c r="M146" s="206"/>
      <c r="N146" s="207"/>
      <c r="O146" s="207"/>
      <c r="P146" s="207"/>
      <c r="Q146" s="207"/>
      <c r="R146" s="207"/>
      <c r="S146" s="207"/>
      <c r="T146" s="208"/>
      <c r="AT146" s="209" t="s">
        <v>165</v>
      </c>
      <c r="AU146" s="209" t="s">
        <v>90</v>
      </c>
      <c r="AV146" s="13" t="s">
        <v>90</v>
      </c>
      <c r="AW146" s="13" t="s">
        <v>41</v>
      </c>
      <c r="AX146" s="13" t="s">
        <v>88</v>
      </c>
      <c r="AY146" s="209" t="s">
        <v>154</v>
      </c>
    </row>
    <row r="147" spans="1:65" s="2" customFormat="1" ht="37.9" customHeight="1">
      <c r="A147" s="37"/>
      <c r="B147" s="38"/>
      <c r="C147" s="181" t="s">
        <v>8</v>
      </c>
      <c r="D147" s="181" t="s">
        <v>156</v>
      </c>
      <c r="E147" s="182" t="s">
        <v>317</v>
      </c>
      <c r="F147" s="183" t="s">
        <v>318</v>
      </c>
      <c r="G147" s="184" t="s">
        <v>193</v>
      </c>
      <c r="H147" s="185">
        <v>92.4</v>
      </c>
      <c r="I147" s="186"/>
      <c r="J147" s="185">
        <f>ROUND(I147*H147,2)</f>
        <v>0</v>
      </c>
      <c r="K147" s="183" t="s">
        <v>160</v>
      </c>
      <c r="L147" s="42"/>
      <c r="M147" s="187" t="s">
        <v>79</v>
      </c>
      <c r="N147" s="188" t="s">
        <v>51</v>
      </c>
      <c r="O147" s="67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91" t="s">
        <v>161</v>
      </c>
      <c r="AT147" s="191" t="s">
        <v>156</v>
      </c>
      <c r="AU147" s="191" t="s">
        <v>90</v>
      </c>
      <c r="AY147" s="19" t="s">
        <v>154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9" t="s">
        <v>88</v>
      </c>
      <c r="BK147" s="192">
        <f>ROUND(I147*H147,2)</f>
        <v>0</v>
      </c>
      <c r="BL147" s="19" t="s">
        <v>161</v>
      </c>
      <c r="BM147" s="191" t="s">
        <v>1177</v>
      </c>
    </row>
    <row r="148" spans="1:47" s="2" customFormat="1" ht="11.25">
      <c r="A148" s="37"/>
      <c r="B148" s="38"/>
      <c r="C148" s="39"/>
      <c r="D148" s="193" t="s">
        <v>163</v>
      </c>
      <c r="E148" s="39"/>
      <c r="F148" s="194" t="s">
        <v>320</v>
      </c>
      <c r="G148" s="39"/>
      <c r="H148" s="39"/>
      <c r="I148" s="195"/>
      <c r="J148" s="39"/>
      <c r="K148" s="39"/>
      <c r="L148" s="42"/>
      <c r="M148" s="196"/>
      <c r="N148" s="197"/>
      <c r="O148" s="67"/>
      <c r="P148" s="67"/>
      <c r="Q148" s="67"/>
      <c r="R148" s="67"/>
      <c r="S148" s="67"/>
      <c r="T148" s="68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9" t="s">
        <v>163</v>
      </c>
      <c r="AU148" s="19" t="s">
        <v>90</v>
      </c>
    </row>
    <row r="149" spans="2:51" s="13" customFormat="1" ht="11.25">
      <c r="B149" s="198"/>
      <c r="C149" s="199"/>
      <c r="D149" s="200" t="s">
        <v>165</v>
      </c>
      <c r="E149" s="201" t="s">
        <v>79</v>
      </c>
      <c r="F149" s="202" t="s">
        <v>1178</v>
      </c>
      <c r="G149" s="199"/>
      <c r="H149" s="203">
        <v>92.4</v>
      </c>
      <c r="I149" s="204"/>
      <c r="J149" s="199"/>
      <c r="K149" s="199"/>
      <c r="L149" s="205"/>
      <c r="M149" s="206"/>
      <c r="N149" s="207"/>
      <c r="O149" s="207"/>
      <c r="P149" s="207"/>
      <c r="Q149" s="207"/>
      <c r="R149" s="207"/>
      <c r="S149" s="207"/>
      <c r="T149" s="208"/>
      <c r="AT149" s="209" t="s">
        <v>165</v>
      </c>
      <c r="AU149" s="209" t="s">
        <v>90</v>
      </c>
      <c r="AV149" s="13" t="s">
        <v>90</v>
      </c>
      <c r="AW149" s="13" t="s">
        <v>41</v>
      </c>
      <c r="AX149" s="13" t="s">
        <v>88</v>
      </c>
      <c r="AY149" s="209" t="s">
        <v>154</v>
      </c>
    </row>
    <row r="150" spans="1:65" s="2" customFormat="1" ht="24.2" customHeight="1">
      <c r="A150" s="37"/>
      <c r="B150" s="38"/>
      <c r="C150" s="181" t="s">
        <v>257</v>
      </c>
      <c r="D150" s="181" t="s">
        <v>156</v>
      </c>
      <c r="E150" s="182" t="s">
        <v>821</v>
      </c>
      <c r="F150" s="183" t="s">
        <v>822</v>
      </c>
      <c r="G150" s="184" t="s">
        <v>193</v>
      </c>
      <c r="H150" s="185">
        <v>67.62</v>
      </c>
      <c r="I150" s="186"/>
      <c r="J150" s="185">
        <f>ROUND(I150*H150,2)</f>
        <v>0</v>
      </c>
      <c r="K150" s="183" t="s">
        <v>160</v>
      </c>
      <c r="L150" s="42"/>
      <c r="M150" s="187" t="s">
        <v>79</v>
      </c>
      <c r="N150" s="188" t="s">
        <v>51</v>
      </c>
      <c r="O150" s="67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91" t="s">
        <v>161</v>
      </c>
      <c r="AT150" s="191" t="s">
        <v>156</v>
      </c>
      <c r="AU150" s="191" t="s">
        <v>90</v>
      </c>
      <c r="AY150" s="19" t="s">
        <v>154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88</v>
      </c>
      <c r="BK150" s="192">
        <f>ROUND(I150*H150,2)</f>
        <v>0</v>
      </c>
      <c r="BL150" s="19" t="s">
        <v>161</v>
      </c>
      <c r="BM150" s="191" t="s">
        <v>1179</v>
      </c>
    </row>
    <row r="151" spans="1:47" s="2" customFormat="1" ht="11.25">
      <c r="A151" s="37"/>
      <c r="B151" s="38"/>
      <c r="C151" s="39"/>
      <c r="D151" s="193" t="s">
        <v>163</v>
      </c>
      <c r="E151" s="39"/>
      <c r="F151" s="194" t="s">
        <v>824</v>
      </c>
      <c r="G151" s="39"/>
      <c r="H151" s="39"/>
      <c r="I151" s="195"/>
      <c r="J151" s="39"/>
      <c r="K151" s="39"/>
      <c r="L151" s="42"/>
      <c r="M151" s="196"/>
      <c r="N151" s="197"/>
      <c r="O151" s="67"/>
      <c r="P151" s="67"/>
      <c r="Q151" s="67"/>
      <c r="R151" s="67"/>
      <c r="S151" s="67"/>
      <c r="T151" s="68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9" t="s">
        <v>163</v>
      </c>
      <c r="AU151" s="19" t="s">
        <v>90</v>
      </c>
    </row>
    <row r="152" spans="2:51" s="13" customFormat="1" ht="11.25">
      <c r="B152" s="198"/>
      <c r="C152" s="199"/>
      <c r="D152" s="200" t="s">
        <v>165</v>
      </c>
      <c r="E152" s="201" t="s">
        <v>79</v>
      </c>
      <c r="F152" s="202" t="s">
        <v>1180</v>
      </c>
      <c r="G152" s="199"/>
      <c r="H152" s="203">
        <v>33.42</v>
      </c>
      <c r="I152" s="204"/>
      <c r="J152" s="199"/>
      <c r="K152" s="199"/>
      <c r="L152" s="205"/>
      <c r="M152" s="206"/>
      <c r="N152" s="207"/>
      <c r="O152" s="207"/>
      <c r="P152" s="207"/>
      <c r="Q152" s="207"/>
      <c r="R152" s="207"/>
      <c r="S152" s="207"/>
      <c r="T152" s="208"/>
      <c r="AT152" s="209" t="s">
        <v>165</v>
      </c>
      <c r="AU152" s="209" t="s">
        <v>90</v>
      </c>
      <c r="AV152" s="13" t="s">
        <v>90</v>
      </c>
      <c r="AW152" s="13" t="s">
        <v>41</v>
      </c>
      <c r="AX152" s="13" t="s">
        <v>81</v>
      </c>
      <c r="AY152" s="209" t="s">
        <v>154</v>
      </c>
    </row>
    <row r="153" spans="2:51" s="13" customFormat="1" ht="11.25">
      <c r="B153" s="198"/>
      <c r="C153" s="199"/>
      <c r="D153" s="200" t="s">
        <v>165</v>
      </c>
      <c r="E153" s="201" t="s">
        <v>79</v>
      </c>
      <c r="F153" s="202" t="s">
        <v>1181</v>
      </c>
      <c r="G153" s="199"/>
      <c r="H153" s="203">
        <v>34.2</v>
      </c>
      <c r="I153" s="204"/>
      <c r="J153" s="199"/>
      <c r="K153" s="199"/>
      <c r="L153" s="205"/>
      <c r="M153" s="206"/>
      <c r="N153" s="207"/>
      <c r="O153" s="207"/>
      <c r="P153" s="207"/>
      <c r="Q153" s="207"/>
      <c r="R153" s="207"/>
      <c r="S153" s="207"/>
      <c r="T153" s="208"/>
      <c r="AT153" s="209" t="s">
        <v>165</v>
      </c>
      <c r="AU153" s="209" t="s">
        <v>90</v>
      </c>
      <c r="AV153" s="13" t="s">
        <v>90</v>
      </c>
      <c r="AW153" s="13" t="s">
        <v>41</v>
      </c>
      <c r="AX153" s="13" t="s">
        <v>81</v>
      </c>
      <c r="AY153" s="209" t="s">
        <v>154</v>
      </c>
    </row>
    <row r="154" spans="2:51" s="15" customFormat="1" ht="11.25">
      <c r="B154" s="220"/>
      <c r="C154" s="221"/>
      <c r="D154" s="200" t="s">
        <v>165</v>
      </c>
      <c r="E154" s="222" t="s">
        <v>79</v>
      </c>
      <c r="F154" s="223" t="s">
        <v>206</v>
      </c>
      <c r="G154" s="221"/>
      <c r="H154" s="224">
        <v>67.62</v>
      </c>
      <c r="I154" s="225"/>
      <c r="J154" s="221"/>
      <c r="K154" s="221"/>
      <c r="L154" s="226"/>
      <c r="M154" s="227"/>
      <c r="N154" s="228"/>
      <c r="O154" s="228"/>
      <c r="P154" s="228"/>
      <c r="Q154" s="228"/>
      <c r="R154" s="228"/>
      <c r="S154" s="228"/>
      <c r="T154" s="229"/>
      <c r="AT154" s="230" t="s">
        <v>165</v>
      </c>
      <c r="AU154" s="230" t="s">
        <v>90</v>
      </c>
      <c r="AV154" s="15" t="s">
        <v>161</v>
      </c>
      <c r="AW154" s="15" t="s">
        <v>41</v>
      </c>
      <c r="AX154" s="15" t="s">
        <v>88</v>
      </c>
      <c r="AY154" s="230" t="s">
        <v>154</v>
      </c>
    </row>
    <row r="155" spans="1:65" s="2" customFormat="1" ht="16.5" customHeight="1">
      <c r="A155" s="37"/>
      <c r="B155" s="38"/>
      <c r="C155" s="181" t="s">
        <v>262</v>
      </c>
      <c r="D155" s="181" t="s">
        <v>156</v>
      </c>
      <c r="E155" s="182" t="s">
        <v>323</v>
      </c>
      <c r="F155" s="183" t="s">
        <v>324</v>
      </c>
      <c r="G155" s="184" t="s">
        <v>280</v>
      </c>
      <c r="H155" s="185">
        <v>120.31</v>
      </c>
      <c r="I155" s="186"/>
      <c r="J155" s="185">
        <f>ROUND(I155*H155,2)</f>
        <v>0</v>
      </c>
      <c r="K155" s="183" t="s">
        <v>79</v>
      </c>
      <c r="L155" s="42"/>
      <c r="M155" s="187" t="s">
        <v>79</v>
      </c>
      <c r="N155" s="188" t="s">
        <v>51</v>
      </c>
      <c r="O155" s="67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91" t="s">
        <v>161</v>
      </c>
      <c r="AT155" s="191" t="s">
        <v>156</v>
      </c>
      <c r="AU155" s="191" t="s">
        <v>90</v>
      </c>
      <c r="AY155" s="19" t="s">
        <v>154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9" t="s">
        <v>88</v>
      </c>
      <c r="BK155" s="192">
        <f>ROUND(I155*H155,2)</f>
        <v>0</v>
      </c>
      <c r="BL155" s="19" t="s">
        <v>161</v>
      </c>
      <c r="BM155" s="191" t="s">
        <v>1182</v>
      </c>
    </row>
    <row r="156" spans="1:47" s="2" customFormat="1" ht="29.25">
      <c r="A156" s="37"/>
      <c r="B156" s="38"/>
      <c r="C156" s="39"/>
      <c r="D156" s="200" t="s">
        <v>326</v>
      </c>
      <c r="E156" s="39"/>
      <c r="F156" s="240" t="s">
        <v>1183</v>
      </c>
      <c r="G156" s="39"/>
      <c r="H156" s="39"/>
      <c r="I156" s="195"/>
      <c r="J156" s="39"/>
      <c r="K156" s="39"/>
      <c r="L156" s="42"/>
      <c r="M156" s="196"/>
      <c r="N156" s="197"/>
      <c r="O156" s="67"/>
      <c r="P156" s="67"/>
      <c r="Q156" s="67"/>
      <c r="R156" s="67"/>
      <c r="S156" s="67"/>
      <c r="T156" s="68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9" t="s">
        <v>326</v>
      </c>
      <c r="AU156" s="19" t="s">
        <v>90</v>
      </c>
    </row>
    <row r="157" spans="2:51" s="13" customFormat="1" ht="11.25">
      <c r="B157" s="198"/>
      <c r="C157" s="199"/>
      <c r="D157" s="200" t="s">
        <v>165</v>
      </c>
      <c r="E157" s="201" t="s">
        <v>79</v>
      </c>
      <c r="F157" s="202" t="s">
        <v>1184</v>
      </c>
      <c r="G157" s="199"/>
      <c r="H157" s="203">
        <v>120.31</v>
      </c>
      <c r="I157" s="204"/>
      <c r="J157" s="199"/>
      <c r="K157" s="199"/>
      <c r="L157" s="205"/>
      <c r="M157" s="206"/>
      <c r="N157" s="207"/>
      <c r="O157" s="207"/>
      <c r="P157" s="207"/>
      <c r="Q157" s="207"/>
      <c r="R157" s="207"/>
      <c r="S157" s="207"/>
      <c r="T157" s="208"/>
      <c r="AT157" s="209" t="s">
        <v>165</v>
      </c>
      <c r="AU157" s="209" t="s">
        <v>90</v>
      </c>
      <c r="AV157" s="13" t="s">
        <v>90</v>
      </c>
      <c r="AW157" s="13" t="s">
        <v>41</v>
      </c>
      <c r="AX157" s="13" t="s">
        <v>88</v>
      </c>
      <c r="AY157" s="209" t="s">
        <v>154</v>
      </c>
    </row>
    <row r="158" spans="1:65" s="2" customFormat="1" ht="24.2" customHeight="1">
      <c r="A158" s="37"/>
      <c r="B158" s="38"/>
      <c r="C158" s="181" t="s">
        <v>271</v>
      </c>
      <c r="D158" s="181" t="s">
        <v>156</v>
      </c>
      <c r="E158" s="182" t="s">
        <v>330</v>
      </c>
      <c r="F158" s="183" t="s">
        <v>331</v>
      </c>
      <c r="G158" s="184" t="s">
        <v>193</v>
      </c>
      <c r="H158" s="185">
        <v>10.7</v>
      </c>
      <c r="I158" s="186"/>
      <c r="J158" s="185">
        <f>ROUND(I158*H158,2)</f>
        <v>0</v>
      </c>
      <c r="K158" s="183" t="s">
        <v>160</v>
      </c>
      <c r="L158" s="42"/>
      <c r="M158" s="187" t="s">
        <v>79</v>
      </c>
      <c r="N158" s="188" t="s">
        <v>51</v>
      </c>
      <c r="O158" s="67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91" t="s">
        <v>161</v>
      </c>
      <c r="AT158" s="191" t="s">
        <v>156</v>
      </c>
      <c r="AU158" s="191" t="s">
        <v>90</v>
      </c>
      <c r="AY158" s="19" t="s">
        <v>154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9" t="s">
        <v>88</v>
      </c>
      <c r="BK158" s="192">
        <f>ROUND(I158*H158,2)</f>
        <v>0</v>
      </c>
      <c r="BL158" s="19" t="s">
        <v>161</v>
      </c>
      <c r="BM158" s="191" t="s">
        <v>1185</v>
      </c>
    </row>
    <row r="159" spans="1:47" s="2" customFormat="1" ht="11.25">
      <c r="A159" s="37"/>
      <c r="B159" s="38"/>
      <c r="C159" s="39"/>
      <c r="D159" s="193" t="s">
        <v>163</v>
      </c>
      <c r="E159" s="39"/>
      <c r="F159" s="194" t="s">
        <v>333</v>
      </c>
      <c r="G159" s="39"/>
      <c r="H159" s="39"/>
      <c r="I159" s="195"/>
      <c r="J159" s="39"/>
      <c r="K159" s="39"/>
      <c r="L159" s="42"/>
      <c r="M159" s="196"/>
      <c r="N159" s="197"/>
      <c r="O159" s="67"/>
      <c r="P159" s="67"/>
      <c r="Q159" s="67"/>
      <c r="R159" s="67"/>
      <c r="S159" s="67"/>
      <c r="T159" s="68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9" t="s">
        <v>163</v>
      </c>
      <c r="AU159" s="19" t="s">
        <v>90</v>
      </c>
    </row>
    <row r="160" spans="2:51" s="13" customFormat="1" ht="11.25">
      <c r="B160" s="198"/>
      <c r="C160" s="199"/>
      <c r="D160" s="200" t="s">
        <v>165</v>
      </c>
      <c r="E160" s="201" t="s">
        <v>79</v>
      </c>
      <c r="F160" s="202" t="s">
        <v>1186</v>
      </c>
      <c r="G160" s="199"/>
      <c r="H160" s="203">
        <v>8.87</v>
      </c>
      <c r="I160" s="204"/>
      <c r="J160" s="199"/>
      <c r="K160" s="199"/>
      <c r="L160" s="205"/>
      <c r="M160" s="206"/>
      <c r="N160" s="207"/>
      <c r="O160" s="207"/>
      <c r="P160" s="207"/>
      <c r="Q160" s="207"/>
      <c r="R160" s="207"/>
      <c r="S160" s="207"/>
      <c r="T160" s="208"/>
      <c r="AT160" s="209" t="s">
        <v>165</v>
      </c>
      <c r="AU160" s="209" t="s">
        <v>90</v>
      </c>
      <c r="AV160" s="13" t="s">
        <v>90</v>
      </c>
      <c r="AW160" s="13" t="s">
        <v>41</v>
      </c>
      <c r="AX160" s="13" t="s">
        <v>81</v>
      </c>
      <c r="AY160" s="209" t="s">
        <v>154</v>
      </c>
    </row>
    <row r="161" spans="2:51" s="13" customFormat="1" ht="11.25">
      <c r="B161" s="198"/>
      <c r="C161" s="199"/>
      <c r="D161" s="200" t="s">
        <v>165</v>
      </c>
      <c r="E161" s="201" t="s">
        <v>79</v>
      </c>
      <c r="F161" s="202" t="s">
        <v>1187</v>
      </c>
      <c r="G161" s="199"/>
      <c r="H161" s="203">
        <v>1.83</v>
      </c>
      <c r="I161" s="204"/>
      <c r="J161" s="199"/>
      <c r="K161" s="199"/>
      <c r="L161" s="205"/>
      <c r="M161" s="206"/>
      <c r="N161" s="207"/>
      <c r="O161" s="207"/>
      <c r="P161" s="207"/>
      <c r="Q161" s="207"/>
      <c r="R161" s="207"/>
      <c r="S161" s="207"/>
      <c r="T161" s="208"/>
      <c r="AT161" s="209" t="s">
        <v>165</v>
      </c>
      <c r="AU161" s="209" t="s">
        <v>90</v>
      </c>
      <c r="AV161" s="13" t="s">
        <v>90</v>
      </c>
      <c r="AW161" s="13" t="s">
        <v>41</v>
      </c>
      <c r="AX161" s="13" t="s">
        <v>81</v>
      </c>
      <c r="AY161" s="209" t="s">
        <v>154</v>
      </c>
    </row>
    <row r="162" spans="2:51" s="15" customFormat="1" ht="11.25">
      <c r="B162" s="220"/>
      <c r="C162" s="221"/>
      <c r="D162" s="200" t="s">
        <v>165</v>
      </c>
      <c r="E162" s="222" t="s">
        <v>79</v>
      </c>
      <c r="F162" s="223" t="s">
        <v>206</v>
      </c>
      <c r="G162" s="221"/>
      <c r="H162" s="224">
        <v>10.7</v>
      </c>
      <c r="I162" s="225"/>
      <c r="J162" s="221"/>
      <c r="K162" s="221"/>
      <c r="L162" s="226"/>
      <c r="M162" s="227"/>
      <c r="N162" s="228"/>
      <c r="O162" s="228"/>
      <c r="P162" s="228"/>
      <c r="Q162" s="228"/>
      <c r="R162" s="228"/>
      <c r="S162" s="228"/>
      <c r="T162" s="229"/>
      <c r="AT162" s="230" t="s">
        <v>165</v>
      </c>
      <c r="AU162" s="230" t="s">
        <v>90</v>
      </c>
      <c r="AV162" s="15" t="s">
        <v>161</v>
      </c>
      <c r="AW162" s="15" t="s">
        <v>41</v>
      </c>
      <c r="AX162" s="15" t="s">
        <v>88</v>
      </c>
      <c r="AY162" s="230" t="s">
        <v>154</v>
      </c>
    </row>
    <row r="163" spans="1:65" s="2" customFormat="1" ht="16.5" customHeight="1">
      <c r="A163" s="37"/>
      <c r="B163" s="38"/>
      <c r="C163" s="231" t="s">
        <v>276</v>
      </c>
      <c r="D163" s="231" t="s">
        <v>277</v>
      </c>
      <c r="E163" s="232" t="s">
        <v>337</v>
      </c>
      <c r="F163" s="233" t="s">
        <v>338</v>
      </c>
      <c r="G163" s="234" t="s">
        <v>280</v>
      </c>
      <c r="H163" s="235">
        <v>9.63</v>
      </c>
      <c r="I163" s="236"/>
      <c r="J163" s="235">
        <f>ROUND(I163*H163,2)</f>
        <v>0</v>
      </c>
      <c r="K163" s="233" t="s">
        <v>160</v>
      </c>
      <c r="L163" s="237"/>
      <c r="M163" s="238" t="s">
        <v>79</v>
      </c>
      <c r="N163" s="239" t="s">
        <v>51</v>
      </c>
      <c r="O163" s="67"/>
      <c r="P163" s="189">
        <f>O163*H163</f>
        <v>0</v>
      </c>
      <c r="Q163" s="189">
        <v>0</v>
      </c>
      <c r="R163" s="189">
        <f>Q163*H163</f>
        <v>0</v>
      </c>
      <c r="S163" s="189">
        <v>0</v>
      </c>
      <c r="T163" s="190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91" t="s">
        <v>207</v>
      </c>
      <c r="AT163" s="191" t="s">
        <v>277</v>
      </c>
      <c r="AU163" s="191" t="s">
        <v>90</v>
      </c>
      <c r="AY163" s="19" t="s">
        <v>154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9" t="s">
        <v>88</v>
      </c>
      <c r="BK163" s="192">
        <f>ROUND(I163*H163,2)</f>
        <v>0</v>
      </c>
      <c r="BL163" s="19" t="s">
        <v>161</v>
      </c>
      <c r="BM163" s="191" t="s">
        <v>1188</v>
      </c>
    </row>
    <row r="164" spans="1:47" s="2" customFormat="1" ht="11.25">
      <c r="A164" s="37"/>
      <c r="B164" s="38"/>
      <c r="C164" s="39"/>
      <c r="D164" s="193" t="s">
        <v>163</v>
      </c>
      <c r="E164" s="39"/>
      <c r="F164" s="194" t="s">
        <v>340</v>
      </c>
      <c r="G164" s="39"/>
      <c r="H164" s="39"/>
      <c r="I164" s="195"/>
      <c r="J164" s="39"/>
      <c r="K164" s="39"/>
      <c r="L164" s="42"/>
      <c r="M164" s="196"/>
      <c r="N164" s="197"/>
      <c r="O164" s="67"/>
      <c r="P164" s="67"/>
      <c r="Q164" s="67"/>
      <c r="R164" s="67"/>
      <c r="S164" s="67"/>
      <c r="T164" s="68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9" t="s">
        <v>163</v>
      </c>
      <c r="AU164" s="19" t="s">
        <v>90</v>
      </c>
    </row>
    <row r="165" spans="2:51" s="13" customFormat="1" ht="11.25">
      <c r="B165" s="198"/>
      <c r="C165" s="199"/>
      <c r="D165" s="200" t="s">
        <v>165</v>
      </c>
      <c r="E165" s="201" t="s">
        <v>79</v>
      </c>
      <c r="F165" s="202" t="s">
        <v>1189</v>
      </c>
      <c r="G165" s="199"/>
      <c r="H165" s="203">
        <v>9.63</v>
      </c>
      <c r="I165" s="204"/>
      <c r="J165" s="199"/>
      <c r="K165" s="199"/>
      <c r="L165" s="205"/>
      <c r="M165" s="206"/>
      <c r="N165" s="207"/>
      <c r="O165" s="207"/>
      <c r="P165" s="207"/>
      <c r="Q165" s="207"/>
      <c r="R165" s="207"/>
      <c r="S165" s="207"/>
      <c r="T165" s="208"/>
      <c r="AT165" s="209" t="s">
        <v>165</v>
      </c>
      <c r="AU165" s="209" t="s">
        <v>90</v>
      </c>
      <c r="AV165" s="13" t="s">
        <v>90</v>
      </c>
      <c r="AW165" s="13" t="s">
        <v>41</v>
      </c>
      <c r="AX165" s="13" t="s">
        <v>88</v>
      </c>
      <c r="AY165" s="209" t="s">
        <v>154</v>
      </c>
    </row>
    <row r="166" spans="1:65" s="2" customFormat="1" ht="37.9" customHeight="1">
      <c r="A166" s="37"/>
      <c r="B166" s="38"/>
      <c r="C166" s="181" t="s">
        <v>284</v>
      </c>
      <c r="D166" s="181" t="s">
        <v>156</v>
      </c>
      <c r="E166" s="182" t="s">
        <v>343</v>
      </c>
      <c r="F166" s="183" t="s">
        <v>344</v>
      </c>
      <c r="G166" s="184" t="s">
        <v>193</v>
      </c>
      <c r="H166" s="185">
        <v>19.74</v>
      </c>
      <c r="I166" s="186"/>
      <c r="J166" s="185">
        <f>ROUND(I166*H166,2)</f>
        <v>0</v>
      </c>
      <c r="K166" s="183" t="s">
        <v>160</v>
      </c>
      <c r="L166" s="42"/>
      <c r="M166" s="187" t="s">
        <v>79</v>
      </c>
      <c r="N166" s="188" t="s">
        <v>51</v>
      </c>
      <c r="O166" s="67"/>
      <c r="P166" s="189">
        <f>O166*H166</f>
        <v>0</v>
      </c>
      <c r="Q166" s="189">
        <v>0</v>
      </c>
      <c r="R166" s="189">
        <f>Q166*H166</f>
        <v>0</v>
      </c>
      <c r="S166" s="189">
        <v>0</v>
      </c>
      <c r="T166" s="190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91" t="s">
        <v>161</v>
      </c>
      <c r="AT166" s="191" t="s">
        <v>156</v>
      </c>
      <c r="AU166" s="191" t="s">
        <v>90</v>
      </c>
      <c r="AY166" s="19" t="s">
        <v>154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9" t="s">
        <v>88</v>
      </c>
      <c r="BK166" s="192">
        <f>ROUND(I166*H166,2)</f>
        <v>0</v>
      </c>
      <c r="BL166" s="19" t="s">
        <v>161</v>
      </c>
      <c r="BM166" s="191" t="s">
        <v>1190</v>
      </c>
    </row>
    <row r="167" spans="1:47" s="2" customFormat="1" ht="11.25">
      <c r="A167" s="37"/>
      <c r="B167" s="38"/>
      <c r="C167" s="39"/>
      <c r="D167" s="193" t="s">
        <v>163</v>
      </c>
      <c r="E167" s="39"/>
      <c r="F167" s="194" t="s">
        <v>346</v>
      </c>
      <c r="G167" s="39"/>
      <c r="H167" s="39"/>
      <c r="I167" s="195"/>
      <c r="J167" s="39"/>
      <c r="K167" s="39"/>
      <c r="L167" s="42"/>
      <c r="M167" s="196"/>
      <c r="N167" s="197"/>
      <c r="O167" s="67"/>
      <c r="P167" s="67"/>
      <c r="Q167" s="67"/>
      <c r="R167" s="67"/>
      <c r="S167" s="67"/>
      <c r="T167" s="68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9" t="s">
        <v>163</v>
      </c>
      <c r="AU167" s="19" t="s">
        <v>90</v>
      </c>
    </row>
    <row r="168" spans="2:51" s="13" customFormat="1" ht="11.25">
      <c r="B168" s="198"/>
      <c r="C168" s="199"/>
      <c r="D168" s="200" t="s">
        <v>165</v>
      </c>
      <c r="E168" s="201" t="s">
        <v>79</v>
      </c>
      <c r="F168" s="202" t="s">
        <v>1191</v>
      </c>
      <c r="G168" s="199"/>
      <c r="H168" s="203">
        <v>17.1</v>
      </c>
      <c r="I168" s="204"/>
      <c r="J168" s="199"/>
      <c r="K168" s="199"/>
      <c r="L168" s="205"/>
      <c r="M168" s="206"/>
      <c r="N168" s="207"/>
      <c r="O168" s="207"/>
      <c r="P168" s="207"/>
      <c r="Q168" s="207"/>
      <c r="R168" s="207"/>
      <c r="S168" s="207"/>
      <c r="T168" s="208"/>
      <c r="AT168" s="209" t="s">
        <v>165</v>
      </c>
      <c r="AU168" s="209" t="s">
        <v>90</v>
      </c>
      <c r="AV168" s="13" t="s">
        <v>90</v>
      </c>
      <c r="AW168" s="13" t="s">
        <v>41</v>
      </c>
      <c r="AX168" s="13" t="s">
        <v>81</v>
      </c>
      <c r="AY168" s="209" t="s">
        <v>154</v>
      </c>
    </row>
    <row r="169" spans="2:51" s="13" customFormat="1" ht="11.25">
      <c r="B169" s="198"/>
      <c r="C169" s="199"/>
      <c r="D169" s="200" t="s">
        <v>165</v>
      </c>
      <c r="E169" s="201" t="s">
        <v>79</v>
      </c>
      <c r="F169" s="202" t="s">
        <v>1192</v>
      </c>
      <c r="G169" s="199"/>
      <c r="H169" s="203">
        <v>2.64</v>
      </c>
      <c r="I169" s="204"/>
      <c r="J169" s="199"/>
      <c r="K169" s="199"/>
      <c r="L169" s="205"/>
      <c r="M169" s="206"/>
      <c r="N169" s="207"/>
      <c r="O169" s="207"/>
      <c r="P169" s="207"/>
      <c r="Q169" s="207"/>
      <c r="R169" s="207"/>
      <c r="S169" s="207"/>
      <c r="T169" s="208"/>
      <c r="AT169" s="209" t="s">
        <v>165</v>
      </c>
      <c r="AU169" s="209" t="s">
        <v>90</v>
      </c>
      <c r="AV169" s="13" t="s">
        <v>90</v>
      </c>
      <c r="AW169" s="13" t="s">
        <v>41</v>
      </c>
      <c r="AX169" s="13" t="s">
        <v>81</v>
      </c>
      <c r="AY169" s="209" t="s">
        <v>154</v>
      </c>
    </row>
    <row r="170" spans="2:51" s="15" customFormat="1" ht="11.25">
      <c r="B170" s="220"/>
      <c r="C170" s="221"/>
      <c r="D170" s="200" t="s">
        <v>165</v>
      </c>
      <c r="E170" s="222" t="s">
        <v>79</v>
      </c>
      <c r="F170" s="223" t="s">
        <v>206</v>
      </c>
      <c r="G170" s="221"/>
      <c r="H170" s="224">
        <v>19.74</v>
      </c>
      <c r="I170" s="225"/>
      <c r="J170" s="221"/>
      <c r="K170" s="221"/>
      <c r="L170" s="226"/>
      <c r="M170" s="227"/>
      <c r="N170" s="228"/>
      <c r="O170" s="228"/>
      <c r="P170" s="228"/>
      <c r="Q170" s="228"/>
      <c r="R170" s="228"/>
      <c r="S170" s="228"/>
      <c r="T170" s="229"/>
      <c r="AT170" s="230" t="s">
        <v>165</v>
      </c>
      <c r="AU170" s="230" t="s">
        <v>90</v>
      </c>
      <c r="AV170" s="15" t="s">
        <v>161</v>
      </c>
      <c r="AW170" s="15" t="s">
        <v>41</v>
      </c>
      <c r="AX170" s="15" t="s">
        <v>88</v>
      </c>
      <c r="AY170" s="230" t="s">
        <v>154</v>
      </c>
    </row>
    <row r="171" spans="1:65" s="2" customFormat="1" ht="16.5" customHeight="1">
      <c r="A171" s="37"/>
      <c r="B171" s="38"/>
      <c r="C171" s="231" t="s">
        <v>7</v>
      </c>
      <c r="D171" s="231" t="s">
        <v>277</v>
      </c>
      <c r="E171" s="232" t="s">
        <v>350</v>
      </c>
      <c r="F171" s="233" t="s">
        <v>351</v>
      </c>
      <c r="G171" s="234" t="s">
        <v>280</v>
      </c>
      <c r="H171" s="235">
        <v>35.53</v>
      </c>
      <c r="I171" s="236"/>
      <c r="J171" s="235">
        <f>ROUND(I171*H171,2)</f>
        <v>0</v>
      </c>
      <c r="K171" s="233" t="s">
        <v>160</v>
      </c>
      <c r="L171" s="237"/>
      <c r="M171" s="238" t="s">
        <v>79</v>
      </c>
      <c r="N171" s="239" t="s">
        <v>51</v>
      </c>
      <c r="O171" s="67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91" t="s">
        <v>207</v>
      </c>
      <c r="AT171" s="191" t="s">
        <v>277</v>
      </c>
      <c r="AU171" s="191" t="s">
        <v>90</v>
      </c>
      <c r="AY171" s="19" t="s">
        <v>154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9" t="s">
        <v>88</v>
      </c>
      <c r="BK171" s="192">
        <f>ROUND(I171*H171,2)</f>
        <v>0</v>
      </c>
      <c r="BL171" s="19" t="s">
        <v>161</v>
      </c>
      <c r="BM171" s="191" t="s">
        <v>1193</v>
      </c>
    </row>
    <row r="172" spans="1:47" s="2" customFormat="1" ht="11.25">
      <c r="A172" s="37"/>
      <c r="B172" s="38"/>
      <c r="C172" s="39"/>
      <c r="D172" s="193" t="s">
        <v>163</v>
      </c>
      <c r="E172" s="39"/>
      <c r="F172" s="194" t="s">
        <v>353</v>
      </c>
      <c r="G172" s="39"/>
      <c r="H172" s="39"/>
      <c r="I172" s="195"/>
      <c r="J172" s="39"/>
      <c r="K172" s="39"/>
      <c r="L172" s="42"/>
      <c r="M172" s="196"/>
      <c r="N172" s="197"/>
      <c r="O172" s="67"/>
      <c r="P172" s="67"/>
      <c r="Q172" s="67"/>
      <c r="R172" s="67"/>
      <c r="S172" s="67"/>
      <c r="T172" s="68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9" t="s">
        <v>163</v>
      </c>
      <c r="AU172" s="19" t="s">
        <v>90</v>
      </c>
    </row>
    <row r="173" spans="2:51" s="13" customFormat="1" ht="11.25">
      <c r="B173" s="198"/>
      <c r="C173" s="199"/>
      <c r="D173" s="200" t="s">
        <v>165</v>
      </c>
      <c r="E173" s="201" t="s">
        <v>79</v>
      </c>
      <c r="F173" s="202" t="s">
        <v>1194</v>
      </c>
      <c r="G173" s="199"/>
      <c r="H173" s="203">
        <v>35.53</v>
      </c>
      <c r="I173" s="204"/>
      <c r="J173" s="199"/>
      <c r="K173" s="199"/>
      <c r="L173" s="205"/>
      <c r="M173" s="206"/>
      <c r="N173" s="207"/>
      <c r="O173" s="207"/>
      <c r="P173" s="207"/>
      <c r="Q173" s="207"/>
      <c r="R173" s="207"/>
      <c r="S173" s="207"/>
      <c r="T173" s="208"/>
      <c r="AT173" s="209" t="s">
        <v>165</v>
      </c>
      <c r="AU173" s="209" t="s">
        <v>90</v>
      </c>
      <c r="AV173" s="13" t="s">
        <v>90</v>
      </c>
      <c r="AW173" s="13" t="s">
        <v>41</v>
      </c>
      <c r="AX173" s="13" t="s">
        <v>88</v>
      </c>
      <c r="AY173" s="209" t="s">
        <v>154</v>
      </c>
    </row>
    <row r="174" spans="1:65" s="2" customFormat="1" ht="16.5" customHeight="1">
      <c r="A174" s="37"/>
      <c r="B174" s="38"/>
      <c r="C174" s="181" t="s">
        <v>291</v>
      </c>
      <c r="D174" s="181" t="s">
        <v>156</v>
      </c>
      <c r="E174" s="182" t="s">
        <v>834</v>
      </c>
      <c r="F174" s="183" t="s">
        <v>835</v>
      </c>
      <c r="G174" s="184" t="s">
        <v>193</v>
      </c>
      <c r="H174" s="185">
        <v>5.35</v>
      </c>
      <c r="I174" s="186"/>
      <c r="J174" s="185">
        <f>ROUND(I174*H174,2)</f>
        <v>0</v>
      </c>
      <c r="K174" s="183" t="s">
        <v>79</v>
      </c>
      <c r="L174" s="42"/>
      <c r="M174" s="187" t="s">
        <v>79</v>
      </c>
      <c r="N174" s="188" t="s">
        <v>51</v>
      </c>
      <c r="O174" s="67"/>
      <c r="P174" s="189">
        <f>O174*H174</f>
        <v>0</v>
      </c>
      <c r="Q174" s="189">
        <v>0</v>
      </c>
      <c r="R174" s="189">
        <f>Q174*H174</f>
        <v>0</v>
      </c>
      <c r="S174" s="189">
        <v>0</v>
      </c>
      <c r="T174" s="190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91" t="s">
        <v>161</v>
      </c>
      <c r="AT174" s="191" t="s">
        <v>156</v>
      </c>
      <c r="AU174" s="191" t="s">
        <v>90</v>
      </c>
      <c r="AY174" s="19" t="s">
        <v>154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9" t="s">
        <v>88</v>
      </c>
      <c r="BK174" s="192">
        <f>ROUND(I174*H174,2)</f>
        <v>0</v>
      </c>
      <c r="BL174" s="19" t="s">
        <v>161</v>
      </c>
      <c r="BM174" s="191" t="s">
        <v>1195</v>
      </c>
    </row>
    <row r="175" spans="2:51" s="13" customFormat="1" ht="11.25">
      <c r="B175" s="198"/>
      <c r="C175" s="199"/>
      <c r="D175" s="200" t="s">
        <v>165</v>
      </c>
      <c r="E175" s="201" t="s">
        <v>79</v>
      </c>
      <c r="F175" s="202" t="s">
        <v>1196</v>
      </c>
      <c r="G175" s="199"/>
      <c r="H175" s="203">
        <v>5.35</v>
      </c>
      <c r="I175" s="204"/>
      <c r="J175" s="199"/>
      <c r="K175" s="199"/>
      <c r="L175" s="205"/>
      <c r="M175" s="206"/>
      <c r="N175" s="207"/>
      <c r="O175" s="207"/>
      <c r="P175" s="207"/>
      <c r="Q175" s="207"/>
      <c r="R175" s="207"/>
      <c r="S175" s="207"/>
      <c r="T175" s="208"/>
      <c r="AT175" s="209" t="s">
        <v>165</v>
      </c>
      <c r="AU175" s="209" t="s">
        <v>90</v>
      </c>
      <c r="AV175" s="13" t="s">
        <v>90</v>
      </c>
      <c r="AW175" s="13" t="s">
        <v>41</v>
      </c>
      <c r="AX175" s="13" t="s">
        <v>88</v>
      </c>
      <c r="AY175" s="209" t="s">
        <v>154</v>
      </c>
    </row>
    <row r="176" spans="2:63" s="12" customFormat="1" ht="22.9" customHeight="1">
      <c r="B176" s="165"/>
      <c r="C176" s="166"/>
      <c r="D176" s="167" t="s">
        <v>80</v>
      </c>
      <c r="E176" s="179" t="s">
        <v>90</v>
      </c>
      <c r="F176" s="179" t="s">
        <v>355</v>
      </c>
      <c r="G176" s="166"/>
      <c r="H176" s="166"/>
      <c r="I176" s="169"/>
      <c r="J176" s="180">
        <f>BK176</f>
        <v>0</v>
      </c>
      <c r="K176" s="166"/>
      <c r="L176" s="171"/>
      <c r="M176" s="172"/>
      <c r="N176" s="173"/>
      <c r="O176" s="173"/>
      <c r="P176" s="174">
        <f>SUM(P177:P197)</f>
        <v>0</v>
      </c>
      <c r="Q176" s="173"/>
      <c r="R176" s="174">
        <f>SUM(R177:R197)</f>
        <v>5.0384437</v>
      </c>
      <c r="S176" s="173"/>
      <c r="T176" s="175">
        <f>SUM(T177:T197)</f>
        <v>0</v>
      </c>
      <c r="AR176" s="176" t="s">
        <v>88</v>
      </c>
      <c r="AT176" s="177" t="s">
        <v>80</v>
      </c>
      <c r="AU176" s="177" t="s">
        <v>88</v>
      </c>
      <c r="AY176" s="176" t="s">
        <v>154</v>
      </c>
      <c r="BK176" s="178">
        <f>SUM(BK177:BK197)</f>
        <v>0</v>
      </c>
    </row>
    <row r="177" spans="1:65" s="2" customFormat="1" ht="24.2" customHeight="1">
      <c r="A177" s="37"/>
      <c r="B177" s="38"/>
      <c r="C177" s="181" t="s">
        <v>298</v>
      </c>
      <c r="D177" s="181" t="s">
        <v>156</v>
      </c>
      <c r="E177" s="182" t="s">
        <v>357</v>
      </c>
      <c r="F177" s="183" t="s">
        <v>358</v>
      </c>
      <c r="G177" s="184" t="s">
        <v>216</v>
      </c>
      <c r="H177" s="185">
        <v>11.29</v>
      </c>
      <c r="I177" s="186"/>
      <c r="J177" s="185">
        <f>ROUND(I177*H177,2)</f>
        <v>0</v>
      </c>
      <c r="K177" s="183" t="s">
        <v>160</v>
      </c>
      <c r="L177" s="42"/>
      <c r="M177" s="187" t="s">
        <v>79</v>
      </c>
      <c r="N177" s="188" t="s">
        <v>51</v>
      </c>
      <c r="O177" s="67"/>
      <c r="P177" s="189">
        <f>O177*H177</f>
        <v>0</v>
      </c>
      <c r="Q177" s="189">
        <v>0.0001</v>
      </c>
      <c r="R177" s="189">
        <f>Q177*H177</f>
        <v>0.001129</v>
      </c>
      <c r="S177" s="189">
        <v>0</v>
      </c>
      <c r="T177" s="190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91" t="s">
        <v>161</v>
      </c>
      <c r="AT177" s="191" t="s">
        <v>156</v>
      </c>
      <c r="AU177" s="191" t="s">
        <v>90</v>
      </c>
      <c r="AY177" s="19" t="s">
        <v>154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9" t="s">
        <v>88</v>
      </c>
      <c r="BK177" s="192">
        <f>ROUND(I177*H177,2)</f>
        <v>0</v>
      </c>
      <c r="BL177" s="19" t="s">
        <v>161</v>
      </c>
      <c r="BM177" s="191" t="s">
        <v>1197</v>
      </c>
    </row>
    <row r="178" spans="1:47" s="2" customFormat="1" ht="11.25">
      <c r="A178" s="37"/>
      <c r="B178" s="38"/>
      <c r="C178" s="39"/>
      <c r="D178" s="193" t="s">
        <v>163</v>
      </c>
      <c r="E178" s="39"/>
      <c r="F178" s="194" t="s">
        <v>360</v>
      </c>
      <c r="G178" s="39"/>
      <c r="H178" s="39"/>
      <c r="I178" s="195"/>
      <c r="J178" s="39"/>
      <c r="K178" s="39"/>
      <c r="L178" s="42"/>
      <c r="M178" s="196"/>
      <c r="N178" s="197"/>
      <c r="O178" s="67"/>
      <c r="P178" s="67"/>
      <c r="Q178" s="67"/>
      <c r="R178" s="67"/>
      <c r="S178" s="67"/>
      <c r="T178" s="68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9" t="s">
        <v>163</v>
      </c>
      <c r="AU178" s="19" t="s">
        <v>90</v>
      </c>
    </row>
    <row r="179" spans="2:51" s="13" customFormat="1" ht="11.25">
      <c r="B179" s="198"/>
      <c r="C179" s="199"/>
      <c r="D179" s="200" t="s">
        <v>165</v>
      </c>
      <c r="E179" s="201" t="s">
        <v>79</v>
      </c>
      <c r="F179" s="202" t="s">
        <v>1198</v>
      </c>
      <c r="G179" s="199"/>
      <c r="H179" s="203">
        <v>6.74</v>
      </c>
      <c r="I179" s="204"/>
      <c r="J179" s="199"/>
      <c r="K179" s="199"/>
      <c r="L179" s="205"/>
      <c r="M179" s="206"/>
      <c r="N179" s="207"/>
      <c r="O179" s="207"/>
      <c r="P179" s="207"/>
      <c r="Q179" s="207"/>
      <c r="R179" s="207"/>
      <c r="S179" s="207"/>
      <c r="T179" s="208"/>
      <c r="AT179" s="209" t="s">
        <v>165</v>
      </c>
      <c r="AU179" s="209" t="s">
        <v>90</v>
      </c>
      <c r="AV179" s="13" t="s">
        <v>90</v>
      </c>
      <c r="AW179" s="13" t="s">
        <v>41</v>
      </c>
      <c r="AX179" s="13" t="s">
        <v>81</v>
      </c>
      <c r="AY179" s="209" t="s">
        <v>154</v>
      </c>
    </row>
    <row r="180" spans="2:51" s="13" customFormat="1" ht="11.25">
      <c r="B180" s="198"/>
      <c r="C180" s="199"/>
      <c r="D180" s="200" t="s">
        <v>165</v>
      </c>
      <c r="E180" s="201" t="s">
        <v>79</v>
      </c>
      <c r="F180" s="202" t="s">
        <v>1199</v>
      </c>
      <c r="G180" s="199"/>
      <c r="H180" s="203">
        <v>4.55</v>
      </c>
      <c r="I180" s="204"/>
      <c r="J180" s="199"/>
      <c r="K180" s="199"/>
      <c r="L180" s="205"/>
      <c r="M180" s="206"/>
      <c r="N180" s="207"/>
      <c r="O180" s="207"/>
      <c r="P180" s="207"/>
      <c r="Q180" s="207"/>
      <c r="R180" s="207"/>
      <c r="S180" s="207"/>
      <c r="T180" s="208"/>
      <c r="AT180" s="209" t="s">
        <v>165</v>
      </c>
      <c r="AU180" s="209" t="s">
        <v>90</v>
      </c>
      <c r="AV180" s="13" t="s">
        <v>90</v>
      </c>
      <c r="AW180" s="13" t="s">
        <v>41</v>
      </c>
      <c r="AX180" s="13" t="s">
        <v>81</v>
      </c>
      <c r="AY180" s="209" t="s">
        <v>154</v>
      </c>
    </row>
    <row r="181" spans="2:51" s="13" customFormat="1" ht="11.25">
      <c r="B181" s="198"/>
      <c r="C181" s="199"/>
      <c r="D181" s="200" t="s">
        <v>165</v>
      </c>
      <c r="E181" s="201" t="s">
        <v>79</v>
      </c>
      <c r="F181" s="202" t="s">
        <v>1200</v>
      </c>
      <c r="G181" s="199"/>
      <c r="H181" s="203">
        <v>1.13</v>
      </c>
      <c r="I181" s="204"/>
      <c r="J181" s="199"/>
      <c r="K181" s="199"/>
      <c r="L181" s="205"/>
      <c r="M181" s="206"/>
      <c r="N181" s="207"/>
      <c r="O181" s="207"/>
      <c r="P181" s="207"/>
      <c r="Q181" s="207"/>
      <c r="R181" s="207"/>
      <c r="S181" s="207"/>
      <c r="T181" s="208"/>
      <c r="AT181" s="209" t="s">
        <v>165</v>
      </c>
      <c r="AU181" s="209" t="s">
        <v>90</v>
      </c>
      <c r="AV181" s="13" t="s">
        <v>90</v>
      </c>
      <c r="AW181" s="13" t="s">
        <v>41</v>
      </c>
      <c r="AX181" s="13" t="s">
        <v>81</v>
      </c>
      <c r="AY181" s="209" t="s">
        <v>154</v>
      </c>
    </row>
    <row r="182" spans="2:51" s="13" customFormat="1" ht="11.25">
      <c r="B182" s="198"/>
      <c r="C182" s="199"/>
      <c r="D182" s="200" t="s">
        <v>165</v>
      </c>
      <c r="E182" s="201" t="s">
        <v>79</v>
      </c>
      <c r="F182" s="202" t="s">
        <v>1201</v>
      </c>
      <c r="G182" s="199"/>
      <c r="H182" s="203">
        <v>-1.13</v>
      </c>
      <c r="I182" s="204"/>
      <c r="J182" s="199"/>
      <c r="K182" s="199"/>
      <c r="L182" s="205"/>
      <c r="M182" s="206"/>
      <c r="N182" s="207"/>
      <c r="O182" s="207"/>
      <c r="P182" s="207"/>
      <c r="Q182" s="207"/>
      <c r="R182" s="207"/>
      <c r="S182" s="207"/>
      <c r="T182" s="208"/>
      <c r="AT182" s="209" t="s">
        <v>165</v>
      </c>
      <c r="AU182" s="209" t="s">
        <v>90</v>
      </c>
      <c r="AV182" s="13" t="s">
        <v>90</v>
      </c>
      <c r="AW182" s="13" t="s">
        <v>41</v>
      </c>
      <c r="AX182" s="13" t="s">
        <v>81</v>
      </c>
      <c r="AY182" s="209" t="s">
        <v>154</v>
      </c>
    </row>
    <row r="183" spans="2:51" s="15" customFormat="1" ht="11.25">
      <c r="B183" s="220"/>
      <c r="C183" s="221"/>
      <c r="D183" s="200" t="s">
        <v>165</v>
      </c>
      <c r="E183" s="222" t="s">
        <v>79</v>
      </c>
      <c r="F183" s="223" t="s">
        <v>206</v>
      </c>
      <c r="G183" s="221"/>
      <c r="H183" s="224">
        <v>11.29</v>
      </c>
      <c r="I183" s="225"/>
      <c r="J183" s="221"/>
      <c r="K183" s="221"/>
      <c r="L183" s="226"/>
      <c r="M183" s="227"/>
      <c r="N183" s="228"/>
      <c r="O183" s="228"/>
      <c r="P183" s="228"/>
      <c r="Q183" s="228"/>
      <c r="R183" s="228"/>
      <c r="S183" s="228"/>
      <c r="T183" s="229"/>
      <c r="AT183" s="230" t="s">
        <v>165</v>
      </c>
      <c r="AU183" s="230" t="s">
        <v>90</v>
      </c>
      <c r="AV183" s="15" t="s">
        <v>161</v>
      </c>
      <c r="AW183" s="15" t="s">
        <v>41</v>
      </c>
      <c r="AX183" s="15" t="s">
        <v>88</v>
      </c>
      <c r="AY183" s="230" t="s">
        <v>154</v>
      </c>
    </row>
    <row r="184" spans="1:65" s="2" customFormat="1" ht="16.5" customHeight="1">
      <c r="A184" s="37"/>
      <c r="B184" s="38"/>
      <c r="C184" s="231" t="s">
        <v>304</v>
      </c>
      <c r="D184" s="231" t="s">
        <v>277</v>
      </c>
      <c r="E184" s="232" t="s">
        <v>365</v>
      </c>
      <c r="F184" s="233" t="s">
        <v>366</v>
      </c>
      <c r="G184" s="234" t="s">
        <v>216</v>
      </c>
      <c r="H184" s="235">
        <v>12.42</v>
      </c>
      <c r="I184" s="236"/>
      <c r="J184" s="235">
        <f>ROUND(I184*H184,2)</f>
        <v>0</v>
      </c>
      <c r="K184" s="233" t="s">
        <v>160</v>
      </c>
      <c r="L184" s="237"/>
      <c r="M184" s="238" t="s">
        <v>79</v>
      </c>
      <c r="N184" s="239" t="s">
        <v>51</v>
      </c>
      <c r="O184" s="67"/>
      <c r="P184" s="189">
        <f>O184*H184</f>
        <v>0</v>
      </c>
      <c r="Q184" s="189">
        <v>0.0008</v>
      </c>
      <c r="R184" s="189">
        <f>Q184*H184</f>
        <v>0.009936</v>
      </c>
      <c r="S184" s="189">
        <v>0</v>
      </c>
      <c r="T184" s="190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91" t="s">
        <v>207</v>
      </c>
      <c r="AT184" s="191" t="s">
        <v>277</v>
      </c>
      <c r="AU184" s="191" t="s">
        <v>90</v>
      </c>
      <c r="AY184" s="19" t="s">
        <v>154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19" t="s">
        <v>88</v>
      </c>
      <c r="BK184" s="192">
        <f>ROUND(I184*H184,2)</f>
        <v>0</v>
      </c>
      <c r="BL184" s="19" t="s">
        <v>161</v>
      </c>
      <c r="BM184" s="191" t="s">
        <v>1202</v>
      </c>
    </row>
    <row r="185" spans="1:47" s="2" customFormat="1" ht="11.25">
      <c r="A185" s="37"/>
      <c r="B185" s="38"/>
      <c r="C185" s="39"/>
      <c r="D185" s="193" t="s">
        <v>163</v>
      </c>
      <c r="E185" s="39"/>
      <c r="F185" s="194" t="s">
        <v>368</v>
      </c>
      <c r="G185" s="39"/>
      <c r="H185" s="39"/>
      <c r="I185" s="195"/>
      <c r="J185" s="39"/>
      <c r="K185" s="39"/>
      <c r="L185" s="42"/>
      <c r="M185" s="196"/>
      <c r="N185" s="197"/>
      <c r="O185" s="67"/>
      <c r="P185" s="67"/>
      <c r="Q185" s="67"/>
      <c r="R185" s="67"/>
      <c r="S185" s="67"/>
      <c r="T185" s="68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9" t="s">
        <v>163</v>
      </c>
      <c r="AU185" s="19" t="s">
        <v>90</v>
      </c>
    </row>
    <row r="186" spans="2:51" s="13" customFormat="1" ht="11.25">
      <c r="B186" s="198"/>
      <c r="C186" s="199"/>
      <c r="D186" s="200" t="s">
        <v>165</v>
      </c>
      <c r="E186" s="201" t="s">
        <v>79</v>
      </c>
      <c r="F186" s="202" t="s">
        <v>1203</v>
      </c>
      <c r="G186" s="199"/>
      <c r="H186" s="203">
        <v>12.42</v>
      </c>
      <c r="I186" s="204"/>
      <c r="J186" s="199"/>
      <c r="K186" s="199"/>
      <c r="L186" s="205"/>
      <c r="M186" s="206"/>
      <c r="N186" s="207"/>
      <c r="O186" s="207"/>
      <c r="P186" s="207"/>
      <c r="Q186" s="207"/>
      <c r="R186" s="207"/>
      <c r="S186" s="207"/>
      <c r="T186" s="208"/>
      <c r="AT186" s="209" t="s">
        <v>165</v>
      </c>
      <c r="AU186" s="209" t="s">
        <v>90</v>
      </c>
      <c r="AV186" s="13" t="s">
        <v>90</v>
      </c>
      <c r="AW186" s="13" t="s">
        <v>41</v>
      </c>
      <c r="AX186" s="13" t="s">
        <v>88</v>
      </c>
      <c r="AY186" s="209" t="s">
        <v>154</v>
      </c>
    </row>
    <row r="187" spans="1:65" s="2" customFormat="1" ht="24.2" customHeight="1">
      <c r="A187" s="37"/>
      <c r="B187" s="38"/>
      <c r="C187" s="181" t="s">
        <v>310</v>
      </c>
      <c r="D187" s="181" t="s">
        <v>156</v>
      </c>
      <c r="E187" s="182" t="s">
        <v>371</v>
      </c>
      <c r="F187" s="183" t="s">
        <v>372</v>
      </c>
      <c r="G187" s="184" t="s">
        <v>216</v>
      </c>
      <c r="H187" s="185">
        <v>25.04</v>
      </c>
      <c r="I187" s="186"/>
      <c r="J187" s="185">
        <f>ROUND(I187*H187,2)</f>
        <v>0</v>
      </c>
      <c r="K187" s="183" t="s">
        <v>160</v>
      </c>
      <c r="L187" s="42"/>
      <c r="M187" s="187" t="s">
        <v>79</v>
      </c>
      <c r="N187" s="188" t="s">
        <v>51</v>
      </c>
      <c r="O187" s="67"/>
      <c r="P187" s="189">
        <f>O187*H187</f>
        <v>0</v>
      </c>
      <c r="Q187" s="189">
        <v>0</v>
      </c>
      <c r="R187" s="189">
        <f>Q187*H187</f>
        <v>0</v>
      </c>
      <c r="S187" s="189">
        <v>0</v>
      </c>
      <c r="T187" s="190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191" t="s">
        <v>161</v>
      </c>
      <c r="AT187" s="191" t="s">
        <v>156</v>
      </c>
      <c r="AU187" s="191" t="s">
        <v>90</v>
      </c>
      <c r="AY187" s="19" t="s">
        <v>154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9" t="s">
        <v>88</v>
      </c>
      <c r="BK187" s="192">
        <f>ROUND(I187*H187,2)</f>
        <v>0</v>
      </c>
      <c r="BL187" s="19" t="s">
        <v>161</v>
      </c>
      <c r="BM187" s="191" t="s">
        <v>1204</v>
      </c>
    </row>
    <row r="188" spans="1:47" s="2" customFormat="1" ht="11.25">
      <c r="A188" s="37"/>
      <c r="B188" s="38"/>
      <c r="C188" s="39"/>
      <c r="D188" s="193" t="s">
        <v>163</v>
      </c>
      <c r="E188" s="39"/>
      <c r="F188" s="194" t="s">
        <v>374</v>
      </c>
      <c r="G188" s="39"/>
      <c r="H188" s="39"/>
      <c r="I188" s="195"/>
      <c r="J188" s="39"/>
      <c r="K188" s="39"/>
      <c r="L188" s="42"/>
      <c r="M188" s="196"/>
      <c r="N188" s="197"/>
      <c r="O188" s="67"/>
      <c r="P188" s="67"/>
      <c r="Q188" s="67"/>
      <c r="R188" s="67"/>
      <c r="S188" s="67"/>
      <c r="T188" s="68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9" t="s">
        <v>163</v>
      </c>
      <c r="AU188" s="19" t="s">
        <v>90</v>
      </c>
    </row>
    <row r="189" spans="2:51" s="13" customFormat="1" ht="11.25">
      <c r="B189" s="198"/>
      <c r="C189" s="199"/>
      <c r="D189" s="200" t="s">
        <v>165</v>
      </c>
      <c r="E189" s="201" t="s">
        <v>79</v>
      </c>
      <c r="F189" s="202" t="s">
        <v>1205</v>
      </c>
      <c r="G189" s="199"/>
      <c r="H189" s="203">
        <v>10</v>
      </c>
      <c r="I189" s="204"/>
      <c r="J189" s="199"/>
      <c r="K189" s="199"/>
      <c r="L189" s="205"/>
      <c r="M189" s="206"/>
      <c r="N189" s="207"/>
      <c r="O189" s="207"/>
      <c r="P189" s="207"/>
      <c r="Q189" s="207"/>
      <c r="R189" s="207"/>
      <c r="S189" s="207"/>
      <c r="T189" s="208"/>
      <c r="AT189" s="209" t="s">
        <v>165</v>
      </c>
      <c r="AU189" s="209" t="s">
        <v>90</v>
      </c>
      <c r="AV189" s="13" t="s">
        <v>90</v>
      </c>
      <c r="AW189" s="13" t="s">
        <v>41</v>
      </c>
      <c r="AX189" s="13" t="s">
        <v>81</v>
      </c>
      <c r="AY189" s="209" t="s">
        <v>154</v>
      </c>
    </row>
    <row r="190" spans="2:51" s="13" customFormat="1" ht="11.25">
      <c r="B190" s="198"/>
      <c r="C190" s="199"/>
      <c r="D190" s="200" t="s">
        <v>165</v>
      </c>
      <c r="E190" s="201" t="s">
        <v>79</v>
      </c>
      <c r="F190" s="202" t="s">
        <v>1206</v>
      </c>
      <c r="G190" s="199"/>
      <c r="H190" s="203">
        <v>15.04</v>
      </c>
      <c r="I190" s="204"/>
      <c r="J190" s="199"/>
      <c r="K190" s="199"/>
      <c r="L190" s="205"/>
      <c r="M190" s="206"/>
      <c r="N190" s="207"/>
      <c r="O190" s="207"/>
      <c r="P190" s="207"/>
      <c r="Q190" s="207"/>
      <c r="R190" s="207"/>
      <c r="S190" s="207"/>
      <c r="T190" s="208"/>
      <c r="AT190" s="209" t="s">
        <v>165</v>
      </c>
      <c r="AU190" s="209" t="s">
        <v>90</v>
      </c>
      <c r="AV190" s="13" t="s">
        <v>90</v>
      </c>
      <c r="AW190" s="13" t="s">
        <v>41</v>
      </c>
      <c r="AX190" s="13" t="s">
        <v>81</v>
      </c>
      <c r="AY190" s="209" t="s">
        <v>154</v>
      </c>
    </row>
    <row r="191" spans="2:51" s="15" customFormat="1" ht="11.25">
      <c r="B191" s="220"/>
      <c r="C191" s="221"/>
      <c r="D191" s="200" t="s">
        <v>165</v>
      </c>
      <c r="E191" s="222" t="s">
        <v>79</v>
      </c>
      <c r="F191" s="223" t="s">
        <v>206</v>
      </c>
      <c r="G191" s="221"/>
      <c r="H191" s="224">
        <v>25.04</v>
      </c>
      <c r="I191" s="225"/>
      <c r="J191" s="221"/>
      <c r="K191" s="221"/>
      <c r="L191" s="226"/>
      <c r="M191" s="227"/>
      <c r="N191" s="228"/>
      <c r="O191" s="228"/>
      <c r="P191" s="228"/>
      <c r="Q191" s="228"/>
      <c r="R191" s="228"/>
      <c r="S191" s="228"/>
      <c r="T191" s="229"/>
      <c r="AT191" s="230" t="s">
        <v>165</v>
      </c>
      <c r="AU191" s="230" t="s">
        <v>90</v>
      </c>
      <c r="AV191" s="15" t="s">
        <v>161</v>
      </c>
      <c r="AW191" s="15" t="s">
        <v>41</v>
      </c>
      <c r="AX191" s="15" t="s">
        <v>88</v>
      </c>
      <c r="AY191" s="230" t="s">
        <v>154</v>
      </c>
    </row>
    <row r="192" spans="1:65" s="2" customFormat="1" ht="16.5" customHeight="1">
      <c r="A192" s="37"/>
      <c r="B192" s="38"/>
      <c r="C192" s="181" t="s">
        <v>316</v>
      </c>
      <c r="D192" s="181" t="s">
        <v>156</v>
      </c>
      <c r="E192" s="182" t="s">
        <v>383</v>
      </c>
      <c r="F192" s="183" t="s">
        <v>384</v>
      </c>
      <c r="G192" s="184" t="s">
        <v>193</v>
      </c>
      <c r="H192" s="185">
        <v>2.03</v>
      </c>
      <c r="I192" s="186"/>
      <c r="J192" s="185">
        <f>ROUND(I192*H192,2)</f>
        <v>0</v>
      </c>
      <c r="K192" s="183" t="s">
        <v>160</v>
      </c>
      <c r="L192" s="42"/>
      <c r="M192" s="187" t="s">
        <v>79</v>
      </c>
      <c r="N192" s="188" t="s">
        <v>51</v>
      </c>
      <c r="O192" s="67"/>
      <c r="P192" s="189">
        <f>O192*H192</f>
        <v>0</v>
      </c>
      <c r="Q192" s="189">
        <v>2.45329</v>
      </c>
      <c r="R192" s="189">
        <f>Q192*H192</f>
        <v>4.9801787</v>
      </c>
      <c r="S192" s="189">
        <v>0</v>
      </c>
      <c r="T192" s="190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91" t="s">
        <v>161</v>
      </c>
      <c r="AT192" s="191" t="s">
        <v>156</v>
      </c>
      <c r="AU192" s="191" t="s">
        <v>90</v>
      </c>
      <c r="AY192" s="19" t="s">
        <v>154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19" t="s">
        <v>88</v>
      </c>
      <c r="BK192" s="192">
        <f>ROUND(I192*H192,2)</f>
        <v>0</v>
      </c>
      <c r="BL192" s="19" t="s">
        <v>161</v>
      </c>
      <c r="BM192" s="191" t="s">
        <v>1207</v>
      </c>
    </row>
    <row r="193" spans="1:47" s="2" customFormat="1" ht="11.25">
      <c r="A193" s="37"/>
      <c r="B193" s="38"/>
      <c r="C193" s="39"/>
      <c r="D193" s="193" t="s">
        <v>163</v>
      </c>
      <c r="E193" s="39"/>
      <c r="F193" s="194" t="s">
        <v>386</v>
      </c>
      <c r="G193" s="39"/>
      <c r="H193" s="39"/>
      <c r="I193" s="195"/>
      <c r="J193" s="39"/>
      <c r="K193" s="39"/>
      <c r="L193" s="42"/>
      <c r="M193" s="196"/>
      <c r="N193" s="197"/>
      <c r="O193" s="67"/>
      <c r="P193" s="67"/>
      <c r="Q193" s="67"/>
      <c r="R193" s="67"/>
      <c r="S193" s="67"/>
      <c r="T193" s="68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9" t="s">
        <v>163</v>
      </c>
      <c r="AU193" s="19" t="s">
        <v>90</v>
      </c>
    </row>
    <row r="194" spans="2:51" s="13" customFormat="1" ht="11.25">
      <c r="B194" s="198"/>
      <c r="C194" s="199"/>
      <c r="D194" s="200" t="s">
        <v>165</v>
      </c>
      <c r="E194" s="201" t="s">
        <v>79</v>
      </c>
      <c r="F194" s="202" t="s">
        <v>1208</v>
      </c>
      <c r="G194" s="199"/>
      <c r="H194" s="203">
        <v>2.03</v>
      </c>
      <c r="I194" s="204"/>
      <c r="J194" s="199"/>
      <c r="K194" s="199"/>
      <c r="L194" s="205"/>
      <c r="M194" s="206"/>
      <c r="N194" s="207"/>
      <c r="O194" s="207"/>
      <c r="P194" s="207"/>
      <c r="Q194" s="207"/>
      <c r="R194" s="207"/>
      <c r="S194" s="207"/>
      <c r="T194" s="208"/>
      <c r="AT194" s="209" t="s">
        <v>165</v>
      </c>
      <c r="AU194" s="209" t="s">
        <v>90</v>
      </c>
      <c r="AV194" s="13" t="s">
        <v>90</v>
      </c>
      <c r="AW194" s="13" t="s">
        <v>41</v>
      </c>
      <c r="AX194" s="13" t="s">
        <v>88</v>
      </c>
      <c r="AY194" s="209" t="s">
        <v>154</v>
      </c>
    </row>
    <row r="195" spans="1:65" s="2" customFormat="1" ht="24.2" customHeight="1">
      <c r="A195" s="37"/>
      <c r="B195" s="38"/>
      <c r="C195" s="181" t="s">
        <v>322</v>
      </c>
      <c r="D195" s="181" t="s">
        <v>156</v>
      </c>
      <c r="E195" s="182" t="s">
        <v>402</v>
      </c>
      <c r="F195" s="183" t="s">
        <v>403</v>
      </c>
      <c r="G195" s="184" t="s">
        <v>216</v>
      </c>
      <c r="H195" s="185">
        <v>11.8</v>
      </c>
      <c r="I195" s="186"/>
      <c r="J195" s="185">
        <f>ROUND(I195*H195,2)</f>
        <v>0</v>
      </c>
      <c r="K195" s="183" t="s">
        <v>160</v>
      </c>
      <c r="L195" s="42"/>
      <c r="M195" s="187" t="s">
        <v>79</v>
      </c>
      <c r="N195" s="188" t="s">
        <v>51</v>
      </c>
      <c r="O195" s="67"/>
      <c r="P195" s="189">
        <f>O195*H195</f>
        <v>0</v>
      </c>
      <c r="Q195" s="189">
        <v>0.004</v>
      </c>
      <c r="R195" s="189">
        <f>Q195*H195</f>
        <v>0.047200000000000006</v>
      </c>
      <c r="S195" s="189">
        <v>0</v>
      </c>
      <c r="T195" s="190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91" t="s">
        <v>257</v>
      </c>
      <c r="AT195" s="191" t="s">
        <v>156</v>
      </c>
      <c r="AU195" s="191" t="s">
        <v>90</v>
      </c>
      <c r="AY195" s="19" t="s">
        <v>154</v>
      </c>
      <c r="BE195" s="192">
        <f>IF(N195="základní",J195,0)</f>
        <v>0</v>
      </c>
      <c r="BF195" s="192">
        <f>IF(N195="snížená",J195,0)</f>
        <v>0</v>
      </c>
      <c r="BG195" s="192">
        <f>IF(N195="zákl. přenesená",J195,0)</f>
        <v>0</v>
      </c>
      <c r="BH195" s="192">
        <f>IF(N195="sníž. přenesená",J195,0)</f>
        <v>0</v>
      </c>
      <c r="BI195" s="192">
        <f>IF(N195="nulová",J195,0)</f>
        <v>0</v>
      </c>
      <c r="BJ195" s="19" t="s">
        <v>88</v>
      </c>
      <c r="BK195" s="192">
        <f>ROUND(I195*H195,2)</f>
        <v>0</v>
      </c>
      <c r="BL195" s="19" t="s">
        <v>257</v>
      </c>
      <c r="BM195" s="191" t="s">
        <v>1209</v>
      </c>
    </row>
    <row r="196" spans="1:47" s="2" customFormat="1" ht="11.25">
      <c r="A196" s="37"/>
      <c r="B196" s="38"/>
      <c r="C196" s="39"/>
      <c r="D196" s="193" t="s">
        <v>163</v>
      </c>
      <c r="E196" s="39"/>
      <c r="F196" s="194" t="s">
        <v>405</v>
      </c>
      <c r="G196" s="39"/>
      <c r="H196" s="39"/>
      <c r="I196" s="195"/>
      <c r="J196" s="39"/>
      <c r="K196" s="39"/>
      <c r="L196" s="42"/>
      <c r="M196" s="196"/>
      <c r="N196" s="197"/>
      <c r="O196" s="67"/>
      <c r="P196" s="67"/>
      <c r="Q196" s="67"/>
      <c r="R196" s="67"/>
      <c r="S196" s="67"/>
      <c r="T196" s="68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9" t="s">
        <v>163</v>
      </c>
      <c r="AU196" s="19" t="s">
        <v>90</v>
      </c>
    </row>
    <row r="197" spans="2:51" s="13" customFormat="1" ht="11.25">
      <c r="B197" s="198"/>
      <c r="C197" s="199"/>
      <c r="D197" s="200" t="s">
        <v>165</v>
      </c>
      <c r="E197" s="201" t="s">
        <v>79</v>
      </c>
      <c r="F197" s="202" t="s">
        <v>1210</v>
      </c>
      <c r="G197" s="199"/>
      <c r="H197" s="203">
        <v>11.8</v>
      </c>
      <c r="I197" s="204"/>
      <c r="J197" s="199"/>
      <c r="K197" s="199"/>
      <c r="L197" s="205"/>
      <c r="M197" s="206"/>
      <c r="N197" s="207"/>
      <c r="O197" s="207"/>
      <c r="P197" s="207"/>
      <c r="Q197" s="207"/>
      <c r="R197" s="207"/>
      <c r="S197" s="207"/>
      <c r="T197" s="208"/>
      <c r="AT197" s="209" t="s">
        <v>165</v>
      </c>
      <c r="AU197" s="209" t="s">
        <v>90</v>
      </c>
      <c r="AV197" s="13" t="s">
        <v>90</v>
      </c>
      <c r="AW197" s="13" t="s">
        <v>41</v>
      </c>
      <c r="AX197" s="13" t="s">
        <v>88</v>
      </c>
      <c r="AY197" s="209" t="s">
        <v>154</v>
      </c>
    </row>
    <row r="198" spans="2:63" s="12" customFormat="1" ht="22.9" customHeight="1">
      <c r="B198" s="165"/>
      <c r="C198" s="166"/>
      <c r="D198" s="167" t="s">
        <v>80</v>
      </c>
      <c r="E198" s="179" t="s">
        <v>173</v>
      </c>
      <c r="F198" s="179" t="s">
        <v>406</v>
      </c>
      <c r="G198" s="166"/>
      <c r="H198" s="166"/>
      <c r="I198" s="169"/>
      <c r="J198" s="180">
        <f>BK198</f>
        <v>0</v>
      </c>
      <c r="K198" s="166"/>
      <c r="L198" s="171"/>
      <c r="M198" s="172"/>
      <c r="N198" s="173"/>
      <c r="O198" s="173"/>
      <c r="P198" s="174">
        <f>SUM(P199:P207)</f>
        <v>0</v>
      </c>
      <c r="Q198" s="173"/>
      <c r="R198" s="174">
        <f>SUM(R199:R207)</f>
        <v>0</v>
      </c>
      <c r="S198" s="173"/>
      <c r="T198" s="175">
        <f>SUM(T199:T207)</f>
        <v>16.5234</v>
      </c>
      <c r="AR198" s="176" t="s">
        <v>88</v>
      </c>
      <c r="AT198" s="177" t="s">
        <v>80</v>
      </c>
      <c r="AU198" s="177" t="s">
        <v>88</v>
      </c>
      <c r="AY198" s="176" t="s">
        <v>154</v>
      </c>
      <c r="BK198" s="178">
        <f>SUM(BK199:BK207)</f>
        <v>0</v>
      </c>
    </row>
    <row r="199" spans="1:65" s="2" customFormat="1" ht="16.5" customHeight="1">
      <c r="A199" s="37"/>
      <c r="B199" s="38"/>
      <c r="C199" s="181" t="s">
        <v>329</v>
      </c>
      <c r="D199" s="181" t="s">
        <v>156</v>
      </c>
      <c r="E199" s="182" t="s">
        <v>1211</v>
      </c>
      <c r="F199" s="183" t="s">
        <v>1212</v>
      </c>
      <c r="G199" s="184" t="s">
        <v>159</v>
      </c>
      <c r="H199" s="185">
        <v>7.3</v>
      </c>
      <c r="I199" s="186"/>
      <c r="J199" s="185">
        <f>ROUND(I199*H199,2)</f>
        <v>0</v>
      </c>
      <c r="K199" s="183" t="s">
        <v>160</v>
      </c>
      <c r="L199" s="42"/>
      <c r="M199" s="187" t="s">
        <v>79</v>
      </c>
      <c r="N199" s="188" t="s">
        <v>51</v>
      </c>
      <c r="O199" s="67"/>
      <c r="P199" s="189">
        <f>O199*H199</f>
        <v>0</v>
      </c>
      <c r="Q199" s="189">
        <v>0</v>
      </c>
      <c r="R199" s="189">
        <f>Q199*H199</f>
        <v>0</v>
      </c>
      <c r="S199" s="189">
        <v>0</v>
      </c>
      <c r="T199" s="190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191" t="s">
        <v>161</v>
      </c>
      <c r="AT199" s="191" t="s">
        <v>156</v>
      </c>
      <c r="AU199" s="191" t="s">
        <v>90</v>
      </c>
      <c r="AY199" s="19" t="s">
        <v>154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19" t="s">
        <v>88</v>
      </c>
      <c r="BK199" s="192">
        <f>ROUND(I199*H199,2)</f>
        <v>0</v>
      </c>
      <c r="BL199" s="19" t="s">
        <v>161</v>
      </c>
      <c r="BM199" s="191" t="s">
        <v>1213</v>
      </c>
    </row>
    <row r="200" spans="1:47" s="2" customFormat="1" ht="11.25">
      <c r="A200" s="37"/>
      <c r="B200" s="38"/>
      <c r="C200" s="39"/>
      <c r="D200" s="193" t="s">
        <v>163</v>
      </c>
      <c r="E200" s="39"/>
      <c r="F200" s="194" t="s">
        <v>1214</v>
      </c>
      <c r="G200" s="39"/>
      <c r="H200" s="39"/>
      <c r="I200" s="195"/>
      <c r="J200" s="39"/>
      <c r="K200" s="39"/>
      <c r="L200" s="42"/>
      <c r="M200" s="196"/>
      <c r="N200" s="197"/>
      <c r="O200" s="67"/>
      <c r="P200" s="67"/>
      <c r="Q200" s="67"/>
      <c r="R200" s="67"/>
      <c r="S200" s="67"/>
      <c r="T200" s="68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9" t="s">
        <v>163</v>
      </c>
      <c r="AU200" s="19" t="s">
        <v>90</v>
      </c>
    </row>
    <row r="201" spans="1:65" s="2" customFormat="1" ht="16.5" customHeight="1">
      <c r="A201" s="37"/>
      <c r="B201" s="38"/>
      <c r="C201" s="181" t="s">
        <v>336</v>
      </c>
      <c r="D201" s="181" t="s">
        <v>156</v>
      </c>
      <c r="E201" s="182" t="s">
        <v>1040</v>
      </c>
      <c r="F201" s="183" t="s">
        <v>1041</v>
      </c>
      <c r="G201" s="184" t="s">
        <v>159</v>
      </c>
      <c r="H201" s="185">
        <v>8.79</v>
      </c>
      <c r="I201" s="186"/>
      <c r="J201" s="185">
        <f>ROUND(I201*H201,2)</f>
        <v>0</v>
      </c>
      <c r="K201" s="183" t="s">
        <v>160</v>
      </c>
      <c r="L201" s="42"/>
      <c r="M201" s="187" t="s">
        <v>79</v>
      </c>
      <c r="N201" s="188" t="s">
        <v>51</v>
      </c>
      <c r="O201" s="67"/>
      <c r="P201" s="189">
        <f>O201*H201</f>
        <v>0</v>
      </c>
      <c r="Q201" s="189">
        <v>0</v>
      </c>
      <c r="R201" s="189">
        <f>Q201*H201</f>
        <v>0</v>
      </c>
      <c r="S201" s="189">
        <v>1.7</v>
      </c>
      <c r="T201" s="190">
        <f>S201*H201</f>
        <v>14.942999999999998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191" t="s">
        <v>161</v>
      </c>
      <c r="AT201" s="191" t="s">
        <v>156</v>
      </c>
      <c r="AU201" s="191" t="s">
        <v>90</v>
      </c>
      <c r="AY201" s="19" t="s">
        <v>154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19" t="s">
        <v>88</v>
      </c>
      <c r="BK201" s="192">
        <f>ROUND(I201*H201,2)</f>
        <v>0</v>
      </c>
      <c r="BL201" s="19" t="s">
        <v>161</v>
      </c>
      <c r="BM201" s="191" t="s">
        <v>1215</v>
      </c>
    </row>
    <row r="202" spans="1:47" s="2" customFormat="1" ht="11.25">
      <c r="A202" s="37"/>
      <c r="B202" s="38"/>
      <c r="C202" s="39"/>
      <c r="D202" s="193" t="s">
        <v>163</v>
      </c>
      <c r="E202" s="39"/>
      <c r="F202" s="194" t="s">
        <v>1043</v>
      </c>
      <c r="G202" s="39"/>
      <c r="H202" s="39"/>
      <c r="I202" s="195"/>
      <c r="J202" s="39"/>
      <c r="K202" s="39"/>
      <c r="L202" s="42"/>
      <c r="M202" s="196"/>
      <c r="N202" s="197"/>
      <c r="O202" s="67"/>
      <c r="P202" s="67"/>
      <c r="Q202" s="67"/>
      <c r="R202" s="67"/>
      <c r="S202" s="67"/>
      <c r="T202" s="68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9" t="s">
        <v>163</v>
      </c>
      <c r="AU202" s="19" t="s">
        <v>90</v>
      </c>
    </row>
    <row r="203" spans="1:65" s="2" customFormat="1" ht="16.5" customHeight="1">
      <c r="A203" s="37"/>
      <c r="B203" s="38"/>
      <c r="C203" s="181" t="s">
        <v>342</v>
      </c>
      <c r="D203" s="181" t="s">
        <v>156</v>
      </c>
      <c r="E203" s="182" t="s">
        <v>419</v>
      </c>
      <c r="F203" s="183" t="s">
        <v>420</v>
      </c>
      <c r="G203" s="184" t="s">
        <v>193</v>
      </c>
      <c r="H203" s="185">
        <v>4.39</v>
      </c>
      <c r="I203" s="186"/>
      <c r="J203" s="185">
        <f>ROUND(I203*H203,2)</f>
        <v>0</v>
      </c>
      <c r="K203" s="183" t="s">
        <v>160</v>
      </c>
      <c r="L203" s="42"/>
      <c r="M203" s="187" t="s">
        <v>79</v>
      </c>
      <c r="N203" s="188" t="s">
        <v>51</v>
      </c>
      <c r="O203" s="67"/>
      <c r="P203" s="189">
        <f>O203*H203</f>
        <v>0</v>
      </c>
      <c r="Q203" s="189">
        <v>0</v>
      </c>
      <c r="R203" s="189">
        <f>Q203*H203</f>
        <v>0</v>
      </c>
      <c r="S203" s="189">
        <v>0.36</v>
      </c>
      <c r="T203" s="190">
        <f>S203*H203</f>
        <v>1.5803999999999998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191" t="s">
        <v>161</v>
      </c>
      <c r="AT203" s="191" t="s">
        <v>156</v>
      </c>
      <c r="AU203" s="191" t="s">
        <v>90</v>
      </c>
      <c r="AY203" s="19" t="s">
        <v>154</v>
      </c>
      <c r="BE203" s="192">
        <f>IF(N203="základní",J203,0)</f>
        <v>0</v>
      </c>
      <c r="BF203" s="192">
        <f>IF(N203="snížená",J203,0)</f>
        <v>0</v>
      </c>
      <c r="BG203" s="192">
        <f>IF(N203="zákl. přenesená",J203,0)</f>
        <v>0</v>
      </c>
      <c r="BH203" s="192">
        <f>IF(N203="sníž. přenesená",J203,0)</f>
        <v>0</v>
      </c>
      <c r="BI203" s="192">
        <f>IF(N203="nulová",J203,0)</f>
        <v>0</v>
      </c>
      <c r="BJ203" s="19" t="s">
        <v>88</v>
      </c>
      <c r="BK203" s="192">
        <f>ROUND(I203*H203,2)</f>
        <v>0</v>
      </c>
      <c r="BL203" s="19" t="s">
        <v>161</v>
      </c>
      <c r="BM203" s="191" t="s">
        <v>1216</v>
      </c>
    </row>
    <row r="204" spans="1:47" s="2" customFormat="1" ht="11.25">
      <c r="A204" s="37"/>
      <c r="B204" s="38"/>
      <c r="C204" s="39"/>
      <c r="D204" s="193" t="s">
        <v>163</v>
      </c>
      <c r="E204" s="39"/>
      <c r="F204" s="194" t="s">
        <v>422</v>
      </c>
      <c r="G204" s="39"/>
      <c r="H204" s="39"/>
      <c r="I204" s="195"/>
      <c r="J204" s="39"/>
      <c r="K204" s="39"/>
      <c r="L204" s="42"/>
      <c r="M204" s="196"/>
      <c r="N204" s="197"/>
      <c r="O204" s="67"/>
      <c r="P204" s="67"/>
      <c r="Q204" s="67"/>
      <c r="R204" s="67"/>
      <c r="S204" s="67"/>
      <c r="T204" s="68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9" t="s">
        <v>163</v>
      </c>
      <c r="AU204" s="19" t="s">
        <v>90</v>
      </c>
    </row>
    <row r="205" spans="2:51" s="13" customFormat="1" ht="11.25">
      <c r="B205" s="198"/>
      <c r="C205" s="199"/>
      <c r="D205" s="200" t="s">
        <v>165</v>
      </c>
      <c r="E205" s="201" t="s">
        <v>79</v>
      </c>
      <c r="F205" s="202" t="s">
        <v>1217</v>
      </c>
      <c r="G205" s="199"/>
      <c r="H205" s="203">
        <v>3.79</v>
      </c>
      <c r="I205" s="204"/>
      <c r="J205" s="199"/>
      <c r="K205" s="199"/>
      <c r="L205" s="205"/>
      <c r="M205" s="206"/>
      <c r="N205" s="207"/>
      <c r="O205" s="207"/>
      <c r="P205" s="207"/>
      <c r="Q205" s="207"/>
      <c r="R205" s="207"/>
      <c r="S205" s="207"/>
      <c r="T205" s="208"/>
      <c r="AT205" s="209" t="s">
        <v>165</v>
      </c>
      <c r="AU205" s="209" t="s">
        <v>90</v>
      </c>
      <c r="AV205" s="13" t="s">
        <v>90</v>
      </c>
      <c r="AW205" s="13" t="s">
        <v>41</v>
      </c>
      <c r="AX205" s="13" t="s">
        <v>81</v>
      </c>
      <c r="AY205" s="209" t="s">
        <v>154</v>
      </c>
    </row>
    <row r="206" spans="2:51" s="13" customFormat="1" ht="11.25">
      <c r="B206" s="198"/>
      <c r="C206" s="199"/>
      <c r="D206" s="200" t="s">
        <v>165</v>
      </c>
      <c r="E206" s="201" t="s">
        <v>79</v>
      </c>
      <c r="F206" s="202" t="s">
        <v>424</v>
      </c>
      <c r="G206" s="199"/>
      <c r="H206" s="203">
        <v>0.6</v>
      </c>
      <c r="I206" s="204"/>
      <c r="J206" s="199"/>
      <c r="K206" s="199"/>
      <c r="L206" s="205"/>
      <c r="M206" s="206"/>
      <c r="N206" s="207"/>
      <c r="O206" s="207"/>
      <c r="P206" s="207"/>
      <c r="Q206" s="207"/>
      <c r="R206" s="207"/>
      <c r="S206" s="207"/>
      <c r="T206" s="208"/>
      <c r="AT206" s="209" t="s">
        <v>165</v>
      </c>
      <c r="AU206" s="209" t="s">
        <v>90</v>
      </c>
      <c r="AV206" s="13" t="s">
        <v>90</v>
      </c>
      <c r="AW206" s="13" t="s">
        <v>41</v>
      </c>
      <c r="AX206" s="13" t="s">
        <v>81</v>
      </c>
      <c r="AY206" s="209" t="s">
        <v>154</v>
      </c>
    </row>
    <row r="207" spans="2:51" s="15" customFormat="1" ht="11.25">
      <c r="B207" s="220"/>
      <c r="C207" s="221"/>
      <c r="D207" s="200" t="s">
        <v>165</v>
      </c>
      <c r="E207" s="222" t="s">
        <v>79</v>
      </c>
      <c r="F207" s="223" t="s">
        <v>206</v>
      </c>
      <c r="G207" s="221"/>
      <c r="H207" s="224">
        <v>4.39</v>
      </c>
      <c r="I207" s="225"/>
      <c r="J207" s="221"/>
      <c r="K207" s="221"/>
      <c r="L207" s="226"/>
      <c r="M207" s="227"/>
      <c r="N207" s="228"/>
      <c r="O207" s="228"/>
      <c r="P207" s="228"/>
      <c r="Q207" s="228"/>
      <c r="R207" s="228"/>
      <c r="S207" s="228"/>
      <c r="T207" s="229"/>
      <c r="AT207" s="230" t="s">
        <v>165</v>
      </c>
      <c r="AU207" s="230" t="s">
        <v>90</v>
      </c>
      <c r="AV207" s="15" t="s">
        <v>161</v>
      </c>
      <c r="AW207" s="15" t="s">
        <v>41</v>
      </c>
      <c r="AX207" s="15" t="s">
        <v>88</v>
      </c>
      <c r="AY207" s="230" t="s">
        <v>154</v>
      </c>
    </row>
    <row r="208" spans="2:63" s="12" customFormat="1" ht="22.9" customHeight="1">
      <c r="B208" s="165"/>
      <c r="C208" s="166"/>
      <c r="D208" s="167" t="s">
        <v>80</v>
      </c>
      <c r="E208" s="179" t="s">
        <v>161</v>
      </c>
      <c r="F208" s="179" t="s">
        <v>430</v>
      </c>
      <c r="G208" s="166"/>
      <c r="H208" s="166"/>
      <c r="I208" s="169"/>
      <c r="J208" s="180">
        <f>BK208</f>
        <v>0</v>
      </c>
      <c r="K208" s="166"/>
      <c r="L208" s="171"/>
      <c r="M208" s="172"/>
      <c r="N208" s="173"/>
      <c r="O208" s="173"/>
      <c r="P208" s="174">
        <f>SUM(P209:P229)</f>
        <v>0</v>
      </c>
      <c r="Q208" s="173"/>
      <c r="R208" s="174">
        <f>SUM(R209:R229)</f>
        <v>0.805424</v>
      </c>
      <c r="S208" s="173"/>
      <c r="T208" s="175">
        <f>SUM(T209:T229)</f>
        <v>0</v>
      </c>
      <c r="AR208" s="176" t="s">
        <v>88</v>
      </c>
      <c r="AT208" s="177" t="s">
        <v>80</v>
      </c>
      <c r="AU208" s="177" t="s">
        <v>88</v>
      </c>
      <c r="AY208" s="176" t="s">
        <v>154</v>
      </c>
      <c r="BK208" s="178">
        <f>SUM(BK209:BK229)</f>
        <v>0</v>
      </c>
    </row>
    <row r="209" spans="1:65" s="2" customFormat="1" ht="16.5" customHeight="1">
      <c r="A209" s="37"/>
      <c r="B209" s="38"/>
      <c r="C209" s="181" t="s">
        <v>349</v>
      </c>
      <c r="D209" s="181" t="s">
        <v>156</v>
      </c>
      <c r="E209" s="182" t="s">
        <v>438</v>
      </c>
      <c r="F209" s="183" t="s">
        <v>439</v>
      </c>
      <c r="G209" s="184" t="s">
        <v>193</v>
      </c>
      <c r="H209" s="185">
        <v>3.76</v>
      </c>
      <c r="I209" s="186"/>
      <c r="J209" s="185">
        <f>ROUND(I209*H209,2)</f>
        <v>0</v>
      </c>
      <c r="K209" s="183" t="s">
        <v>160</v>
      </c>
      <c r="L209" s="42"/>
      <c r="M209" s="187" t="s">
        <v>79</v>
      </c>
      <c r="N209" s="188" t="s">
        <v>51</v>
      </c>
      <c r="O209" s="67"/>
      <c r="P209" s="189">
        <f>O209*H209</f>
        <v>0</v>
      </c>
      <c r="Q209" s="189">
        <v>0</v>
      </c>
      <c r="R209" s="189">
        <f>Q209*H209</f>
        <v>0</v>
      </c>
      <c r="S209" s="189">
        <v>0</v>
      </c>
      <c r="T209" s="190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191" t="s">
        <v>161</v>
      </c>
      <c r="AT209" s="191" t="s">
        <v>156</v>
      </c>
      <c r="AU209" s="191" t="s">
        <v>90</v>
      </c>
      <c r="AY209" s="19" t="s">
        <v>154</v>
      </c>
      <c r="BE209" s="192">
        <f>IF(N209="základní",J209,0)</f>
        <v>0</v>
      </c>
      <c r="BF209" s="192">
        <f>IF(N209="snížená",J209,0)</f>
        <v>0</v>
      </c>
      <c r="BG209" s="192">
        <f>IF(N209="zákl. přenesená",J209,0)</f>
        <v>0</v>
      </c>
      <c r="BH209" s="192">
        <f>IF(N209="sníž. přenesená",J209,0)</f>
        <v>0</v>
      </c>
      <c r="BI209" s="192">
        <f>IF(N209="nulová",J209,0)</f>
        <v>0</v>
      </c>
      <c r="BJ209" s="19" t="s">
        <v>88</v>
      </c>
      <c r="BK209" s="192">
        <f>ROUND(I209*H209,2)</f>
        <v>0</v>
      </c>
      <c r="BL209" s="19" t="s">
        <v>161</v>
      </c>
      <c r="BM209" s="191" t="s">
        <v>1218</v>
      </c>
    </row>
    <row r="210" spans="1:47" s="2" customFormat="1" ht="11.25">
      <c r="A210" s="37"/>
      <c r="B210" s="38"/>
      <c r="C210" s="39"/>
      <c r="D210" s="193" t="s">
        <v>163</v>
      </c>
      <c r="E210" s="39"/>
      <c r="F210" s="194" t="s">
        <v>441</v>
      </c>
      <c r="G210" s="39"/>
      <c r="H210" s="39"/>
      <c r="I210" s="195"/>
      <c r="J210" s="39"/>
      <c r="K210" s="39"/>
      <c r="L210" s="42"/>
      <c r="M210" s="196"/>
      <c r="N210" s="197"/>
      <c r="O210" s="67"/>
      <c r="P210" s="67"/>
      <c r="Q210" s="67"/>
      <c r="R210" s="67"/>
      <c r="S210" s="67"/>
      <c r="T210" s="68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9" t="s">
        <v>163</v>
      </c>
      <c r="AU210" s="19" t="s">
        <v>90</v>
      </c>
    </row>
    <row r="211" spans="2:51" s="13" customFormat="1" ht="11.25">
      <c r="B211" s="198"/>
      <c r="C211" s="199"/>
      <c r="D211" s="200" t="s">
        <v>165</v>
      </c>
      <c r="E211" s="201" t="s">
        <v>79</v>
      </c>
      <c r="F211" s="202" t="s">
        <v>1219</v>
      </c>
      <c r="G211" s="199"/>
      <c r="H211" s="203">
        <v>1.5</v>
      </c>
      <c r="I211" s="204"/>
      <c r="J211" s="199"/>
      <c r="K211" s="199"/>
      <c r="L211" s="205"/>
      <c r="M211" s="206"/>
      <c r="N211" s="207"/>
      <c r="O211" s="207"/>
      <c r="P211" s="207"/>
      <c r="Q211" s="207"/>
      <c r="R211" s="207"/>
      <c r="S211" s="207"/>
      <c r="T211" s="208"/>
      <c r="AT211" s="209" t="s">
        <v>165</v>
      </c>
      <c r="AU211" s="209" t="s">
        <v>90</v>
      </c>
      <c r="AV211" s="13" t="s">
        <v>90</v>
      </c>
      <c r="AW211" s="13" t="s">
        <v>41</v>
      </c>
      <c r="AX211" s="13" t="s">
        <v>81</v>
      </c>
      <c r="AY211" s="209" t="s">
        <v>154</v>
      </c>
    </row>
    <row r="212" spans="2:51" s="13" customFormat="1" ht="11.25">
      <c r="B212" s="198"/>
      <c r="C212" s="199"/>
      <c r="D212" s="200" t="s">
        <v>165</v>
      </c>
      <c r="E212" s="201" t="s">
        <v>79</v>
      </c>
      <c r="F212" s="202" t="s">
        <v>1220</v>
      </c>
      <c r="G212" s="199"/>
      <c r="H212" s="203">
        <v>2.26</v>
      </c>
      <c r="I212" s="204"/>
      <c r="J212" s="199"/>
      <c r="K212" s="199"/>
      <c r="L212" s="205"/>
      <c r="M212" s="206"/>
      <c r="N212" s="207"/>
      <c r="O212" s="207"/>
      <c r="P212" s="207"/>
      <c r="Q212" s="207"/>
      <c r="R212" s="207"/>
      <c r="S212" s="207"/>
      <c r="T212" s="208"/>
      <c r="AT212" s="209" t="s">
        <v>165</v>
      </c>
      <c r="AU212" s="209" t="s">
        <v>90</v>
      </c>
      <c r="AV212" s="13" t="s">
        <v>90</v>
      </c>
      <c r="AW212" s="13" t="s">
        <v>41</v>
      </c>
      <c r="AX212" s="13" t="s">
        <v>81</v>
      </c>
      <c r="AY212" s="209" t="s">
        <v>154</v>
      </c>
    </row>
    <row r="213" spans="2:51" s="15" customFormat="1" ht="11.25">
      <c r="B213" s="220"/>
      <c r="C213" s="221"/>
      <c r="D213" s="200" t="s">
        <v>165</v>
      </c>
      <c r="E213" s="222" t="s">
        <v>79</v>
      </c>
      <c r="F213" s="223" t="s">
        <v>206</v>
      </c>
      <c r="G213" s="221"/>
      <c r="H213" s="224">
        <v>3.76</v>
      </c>
      <c r="I213" s="225"/>
      <c r="J213" s="221"/>
      <c r="K213" s="221"/>
      <c r="L213" s="226"/>
      <c r="M213" s="227"/>
      <c r="N213" s="228"/>
      <c r="O213" s="228"/>
      <c r="P213" s="228"/>
      <c r="Q213" s="228"/>
      <c r="R213" s="228"/>
      <c r="S213" s="228"/>
      <c r="T213" s="229"/>
      <c r="AT213" s="230" t="s">
        <v>165</v>
      </c>
      <c r="AU213" s="230" t="s">
        <v>90</v>
      </c>
      <c r="AV213" s="15" t="s">
        <v>161</v>
      </c>
      <c r="AW213" s="15" t="s">
        <v>41</v>
      </c>
      <c r="AX213" s="15" t="s">
        <v>88</v>
      </c>
      <c r="AY213" s="230" t="s">
        <v>154</v>
      </c>
    </row>
    <row r="214" spans="1:65" s="2" customFormat="1" ht="16.5" customHeight="1">
      <c r="A214" s="37"/>
      <c r="B214" s="38"/>
      <c r="C214" s="181" t="s">
        <v>356</v>
      </c>
      <c r="D214" s="181" t="s">
        <v>156</v>
      </c>
      <c r="E214" s="182" t="s">
        <v>445</v>
      </c>
      <c r="F214" s="183" t="s">
        <v>446</v>
      </c>
      <c r="G214" s="184" t="s">
        <v>294</v>
      </c>
      <c r="H214" s="185">
        <v>3</v>
      </c>
      <c r="I214" s="186"/>
      <c r="J214" s="185">
        <f>ROUND(I214*H214,2)</f>
        <v>0</v>
      </c>
      <c r="K214" s="183" t="s">
        <v>160</v>
      </c>
      <c r="L214" s="42"/>
      <c r="M214" s="187" t="s">
        <v>79</v>
      </c>
      <c r="N214" s="188" t="s">
        <v>51</v>
      </c>
      <c r="O214" s="67"/>
      <c r="P214" s="189">
        <f>O214*H214</f>
        <v>0</v>
      </c>
      <c r="Q214" s="189">
        <v>0.22394</v>
      </c>
      <c r="R214" s="189">
        <f>Q214*H214</f>
        <v>0.67182</v>
      </c>
      <c r="S214" s="189">
        <v>0</v>
      </c>
      <c r="T214" s="190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191" t="s">
        <v>161</v>
      </c>
      <c r="AT214" s="191" t="s">
        <v>156</v>
      </c>
      <c r="AU214" s="191" t="s">
        <v>90</v>
      </c>
      <c r="AY214" s="19" t="s">
        <v>154</v>
      </c>
      <c r="BE214" s="192">
        <f>IF(N214="základní",J214,0)</f>
        <v>0</v>
      </c>
      <c r="BF214" s="192">
        <f>IF(N214="snížená",J214,0)</f>
        <v>0</v>
      </c>
      <c r="BG214" s="192">
        <f>IF(N214="zákl. přenesená",J214,0)</f>
        <v>0</v>
      </c>
      <c r="BH214" s="192">
        <f>IF(N214="sníž. přenesená",J214,0)</f>
        <v>0</v>
      </c>
      <c r="BI214" s="192">
        <f>IF(N214="nulová",J214,0)</f>
        <v>0</v>
      </c>
      <c r="BJ214" s="19" t="s">
        <v>88</v>
      </c>
      <c r="BK214" s="192">
        <f>ROUND(I214*H214,2)</f>
        <v>0</v>
      </c>
      <c r="BL214" s="19" t="s">
        <v>161</v>
      </c>
      <c r="BM214" s="191" t="s">
        <v>1221</v>
      </c>
    </row>
    <row r="215" spans="1:47" s="2" customFormat="1" ht="11.25">
      <c r="A215" s="37"/>
      <c r="B215" s="38"/>
      <c r="C215" s="39"/>
      <c r="D215" s="193" t="s">
        <v>163</v>
      </c>
      <c r="E215" s="39"/>
      <c r="F215" s="194" t="s">
        <v>448</v>
      </c>
      <c r="G215" s="39"/>
      <c r="H215" s="39"/>
      <c r="I215" s="195"/>
      <c r="J215" s="39"/>
      <c r="K215" s="39"/>
      <c r="L215" s="42"/>
      <c r="M215" s="196"/>
      <c r="N215" s="197"/>
      <c r="O215" s="67"/>
      <c r="P215" s="67"/>
      <c r="Q215" s="67"/>
      <c r="R215" s="67"/>
      <c r="S215" s="67"/>
      <c r="T215" s="68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9" t="s">
        <v>163</v>
      </c>
      <c r="AU215" s="19" t="s">
        <v>90</v>
      </c>
    </row>
    <row r="216" spans="2:51" s="13" customFormat="1" ht="11.25">
      <c r="B216" s="198"/>
      <c r="C216" s="199"/>
      <c r="D216" s="200" t="s">
        <v>165</v>
      </c>
      <c r="E216" s="201" t="s">
        <v>79</v>
      </c>
      <c r="F216" s="202" t="s">
        <v>1222</v>
      </c>
      <c r="G216" s="199"/>
      <c r="H216" s="203">
        <v>3</v>
      </c>
      <c r="I216" s="204"/>
      <c r="J216" s="199"/>
      <c r="K216" s="199"/>
      <c r="L216" s="205"/>
      <c r="M216" s="206"/>
      <c r="N216" s="207"/>
      <c r="O216" s="207"/>
      <c r="P216" s="207"/>
      <c r="Q216" s="207"/>
      <c r="R216" s="207"/>
      <c r="S216" s="207"/>
      <c r="T216" s="208"/>
      <c r="AT216" s="209" t="s">
        <v>165</v>
      </c>
      <c r="AU216" s="209" t="s">
        <v>90</v>
      </c>
      <c r="AV216" s="13" t="s">
        <v>90</v>
      </c>
      <c r="AW216" s="13" t="s">
        <v>41</v>
      </c>
      <c r="AX216" s="13" t="s">
        <v>88</v>
      </c>
      <c r="AY216" s="209" t="s">
        <v>154</v>
      </c>
    </row>
    <row r="217" spans="1:65" s="2" customFormat="1" ht="16.5" customHeight="1">
      <c r="A217" s="37"/>
      <c r="B217" s="38"/>
      <c r="C217" s="231" t="s">
        <v>364</v>
      </c>
      <c r="D217" s="231" t="s">
        <v>277</v>
      </c>
      <c r="E217" s="232" t="s">
        <v>1223</v>
      </c>
      <c r="F217" s="233" t="s">
        <v>1224</v>
      </c>
      <c r="G217" s="234" t="s">
        <v>294</v>
      </c>
      <c r="H217" s="235">
        <v>2</v>
      </c>
      <c r="I217" s="236"/>
      <c r="J217" s="235">
        <f>ROUND(I217*H217,2)</f>
        <v>0</v>
      </c>
      <c r="K217" s="233" t="s">
        <v>160</v>
      </c>
      <c r="L217" s="237"/>
      <c r="M217" s="238" t="s">
        <v>79</v>
      </c>
      <c r="N217" s="239" t="s">
        <v>51</v>
      </c>
      <c r="O217" s="67"/>
      <c r="P217" s="189">
        <f>O217*H217</f>
        <v>0</v>
      </c>
      <c r="Q217" s="189">
        <v>0.028</v>
      </c>
      <c r="R217" s="189">
        <f>Q217*H217</f>
        <v>0.056</v>
      </c>
      <c r="S217" s="189">
        <v>0</v>
      </c>
      <c r="T217" s="190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191" t="s">
        <v>207</v>
      </c>
      <c r="AT217" s="191" t="s">
        <v>277</v>
      </c>
      <c r="AU217" s="191" t="s">
        <v>90</v>
      </c>
      <c r="AY217" s="19" t="s">
        <v>154</v>
      </c>
      <c r="BE217" s="192">
        <f>IF(N217="základní",J217,0)</f>
        <v>0</v>
      </c>
      <c r="BF217" s="192">
        <f>IF(N217="snížená",J217,0)</f>
        <v>0</v>
      </c>
      <c r="BG217" s="192">
        <f>IF(N217="zákl. přenesená",J217,0)</f>
        <v>0</v>
      </c>
      <c r="BH217" s="192">
        <f>IF(N217="sníž. přenesená",J217,0)</f>
        <v>0</v>
      </c>
      <c r="BI217" s="192">
        <f>IF(N217="nulová",J217,0)</f>
        <v>0</v>
      </c>
      <c r="BJ217" s="19" t="s">
        <v>88</v>
      </c>
      <c r="BK217" s="192">
        <f>ROUND(I217*H217,2)</f>
        <v>0</v>
      </c>
      <c r="BL217" s="19" t="s">
        <v>161</v>
      </c>
      <c r="BM217" s="191" t="s">
        <v>1225</v>
      </c>
    </row>
    <row r="218" spans="1:47" s="2" customFormat="1" ht="11.25">
      <c r="A218" s="37"/>
      <c r="B218" s="38"/>
      <c r="C218" s="39"/>
      <c r="D218" s="193" t="s">
        <v>163</v>
      </c>
      <c r="E218" s="39"/>
      <c r="F218" s="194" t="s">
        <v>1226</v>
      </c>
      <c r="G218" s="39"/>
      <c r="H218" s="39"/>
      <c r="I218" s="195"/>
      <c r="J218" s="39"/>
      <c r="K218" s="39"/>
      <c r="L218" s="42"/>
      <c r="M218" s="196"/>
      <c r="N218" s="197"/>
      <c r="O218" s="67"/>
      <c r="P218" s="67"/>
      <c r="Q218" s="67"/>
      <c r="R218" s="67"/>
      <c r="S218" s="67"/>
      <c r="T218" s="68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9" t="s">
        <v>163</v>
      </c>
      <c r="AU218" s="19" t="s">
        <v>90</v>
      </c>
    </row>
    <row r="219" spans="1:65" s="2" customFormat="1" ht="16.5" customHeight="1">
      <c r="A219" s="37"/>
      <c r="B219" s="38"/>
      <c r="C219" s="231" t="s">
        <v>370</v>
      </c>
      <c r="D219" s="231" t="s">
        <v>277</v>
      </c>
      <c r="E219" s="232" t="s">
        <v>451</v>
      </c>
      <c r="F219" s="233" t="s">
        <v>452</v>
      </c>
      <c r="G219" s="234" t="s">
        <v>294</v>
      </c>
      <c r="H219" s="235">
        <v>1</v>
      </c>
      <c r="I219" s="236"/>
      <c r="J219" s="235">
        <f>ROUND(I219*H219,2)</f>
        <v>0</v>
      </c>
      <c r="K219" s="233" t="s">
        <v>160</v>
      </c>
      <c r="L219" s="237"/>
      <c r="M219" s="238" t="s">
        <v>79</v>
      </c>
      <c r="N219" s="239" t="s">
        <v>51</v>
      </c>
      <c r="O219" s="67"/>
      <c r="P219" s="189">
        <f>O219*H219</f>
        <v>0</v>
      </c>
      <c r="Q219" s="189">
        <v>0.04</v>
      </c>
      <c r="R219" s="189">
        <f>Q219*H219</f>
        <v>0.04</v>
      </c>
      <c r="S219" s="189">
        <v>0</v>
      </c>
      <c r="T219" s="190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191" t="s">
        <v>207</v>
      </c>
      <c r="AT219" s="191" t="s">
        <v>277</v>
      </c>
      <c r="AU219" s="191" t="s">
        <v>90</v>
      </c>
      <c r="AY219" s="19" t="s">
        <v>154</v>
      </c>
      <c r="BE219" s="192">
        <f>IF(N219="základní",J219,0)</f>
        <v>0</v>
      </c>
      <c r="BF219" s="192">
        <f>IF(N219="snížená",J219,0)</f>
        <v>0</v>
      </c>
      <c r="BG219" s="192">
        <f>IF(N219="zákl. přenesená",J219,0)</f>
        <v>0</v>
      </c>
      <c r="BH219" s="192">
        <f>IF(N219="sníž. přenesená",J219,0)</f>
        <v>0</v>
      </c>
      <c r="BI219" s="192">
        <f>IF(N219="nulová",J219,0)</f>
        <v>0</v>
      </c>
      <c r="BJ219" s="19" t="s">
        <v>88</v>
      </c>
      <c r="BK219" s="192">
        <f>ROUND(I219*H219,2)</f>
        <v>0</v>
      </c>
      <c r="BL219" s="19" t="s">
        <v>161</v>
      </c>
      <c r="BM219" s="191" t="s">
        <v>1227</v>
      </c>
    </row>
    <row r="220" spans="1:47" s="2" customFormat="1" ht="11.25">
      <c r="A220" s="37"/>
      <c r="B220" s="38"/>
      <c r="C220" s="39"/>
      <c r="D220" s="193" t="s">
        <v>163</v>
      </c>
      <c r="E220" s="39"/>
      <c r="F220" s="194" t="s">
        <v>454</v>
      </c>
      <c r="G220" s="39"/>
      <c r="H220" s="39"/>
      <c r="I220" s="195"/>
      <c r="J220" s="39"/>
      <c r="K220" s="39"/>
      <c r="L220" s="42"/>
      <c r="M220" s="196"/>
      <c r="N220" s="197"/>
      <c r="O220" s="67"/>
      <c r="P220" s="67"/>
      <c r="Q220" s="67"/>
      <c r="R220" s="67"/>
      <c r="S220" s="67"/>
      <c r="T220" s="68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9" t="s">
        <v>163</v>
      </c>
      <c r="AU220" s="19" t="s">
        <v>90</v>
      </c>
    </row>
    <row r="221" spans="1:65" s="2" customFormat="1" ht="24.2" customHeight="1">
      <c r="A221" s="37"/>
      <c r="B221" s="38"/>
      <c r="C221" s="181" t="s">
        <v>376</v>
      </c>
      <c r="D221" s="181" t="s">
        <v>156</v>
      </c>
      <c r="E221" s="182" t="s">
        <v>863</v>
      </c>
      <c r="F221" s="183" t="s">
        <v>864</v>
      </c>
      <c r="G221" s="184" t="s">
        <v>193</v>
      </c>
      <c r="H221" s="185">
        <v>1.5</v>
      </c>
      <c r="I221" s="186"/>
      <c r="J221" s="185">
        <f>ROUND(I221*H221,2)</f>
        <v>0</v>
      </c>
      <c r="K221" s="183" t="s">
        <v>160</v>
      </c>
      <c r="L221" s="42"/>
      <c r="M221" s="187" t="s">
        <v>79</v>
      </c>
      <c r="N221" s="188" t="s">
        <v>51</v>
      </c>
      <c r="O221" s="67"/>
      <c r="P221" s="189">
        <f>O221*H221</f>
        <v>0</v>
      </c>
      <c r="Q221" s="189">
        <v>0</v>
      </c>
      <c r="R221" s="189">
        <f>Q221*H221</f>
        <v>0</v>
      </c>
      <c r="S221" s="189">
        <v>0</v>
      </c>
      <c r="T221" s="190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191" t="s">
        <v>161</v>
      </c>
      <c r="AT221" s="191" t="s">
        <v>156</v>
      </c>
      <c r="AU221" s="191" t="s">
        <v>90</v>
      </c>
      <c r="AY221" s="19" t="s">
        <v>154</v>
      </c>
      <c r="BE221" s="192">
        <f>IF(N221="základní",J221,0)</f>
        <v>0</v>
      </c>
      <c r="BF221" s="192">
        <f>IF(N221="snížená",J221,0)</f>
        <v>0</v>
      </c>
      <c r="BG221" s="192">
        <f>IF(N221="zákl. přenesená",J221,0)</f>
        <v>0</v>
      </c>
      <c r="BH221" s="192">
        <f>IF(N221="sníž. přenesená",J221,0)</f>
        <v>0</v>
      </c>
      <c r="BI221" s="192">
        <f>IF(N221="nulová",J221,0)</f>
        <v>0</v>
      </c>
      <c r="BJ221" s="19" t="s">
        <v>88</v>
      </c>
      <c r="BK221" s="192">
        <f>ROUND(I221*H221,2)</f>
        <v>0</v>
      </c>
      <c r="BL221" s="19" t="s">
        <v>161</v>
      </c>
      <c r="BM221" s="191" t="s">
        <v>1228</v>
      </c>
    </row>
    <row r="222" spans="1:47" s="2" customFormat="1" ht="11.25">
      <c r="A222" s="37"/>
      <c r="B222" s="38"/>
      <c r="C222" s="39"/>
      <c r="D222" s="193" t="s">
        <v>163</v>
      </c>
      <c r="E222" s="39"/>
      <c r="F222" s="194" t="s">
        <v>866</v>
      </c>
      <c r="G222" s="39"/>
      <c r="H222" s="39"/>
      <c r="I222" s="195"/>
      <c r="J222" s="39"/>
      <c r="K222" s="39"/>
      <c r="L222" s="42"/>
      <c r="M222" s="196"/>
      <c r="N222" s="197"/>
      <c r="O222" s="67"/>
      <c r="P222" s="67"/>
      <c r="Q222" s="67"/>
      <c r="R222" s="67"/>
      <c r="S222" s="67"/>
      <c r="T222" s="68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9" t="s">
        <v>163</v>
      </c>
      <c r="AU222" s="19" t="s">
        <v>90</v>
      </c>
    </row>
    <row r="223" spans="2:51" s="13" customFormat="1" ht="11.25">
      <c r="B223" s="198"/>
      <c r="C223" s="199"/>
      <c r="D223" s="200" t="s">
        <v>165</v>
      </c>
      <c r="E223" s="201" t="s">
        <v>79</v>
      </c>
      <c r="F223" s="202" t="s">
        <v>1229</v>
      </c>
      <c r="G223" s="199"/>
      <c r="H223" s="203">
        <v>1.5</v>
      </c>
      <c r="I223" s="204"/>
      <c r="J223" s="199"/>
      <c r="K223" s="199"/>
      <c r="L223" s="205"/>
      <c r="M223" s="206"/>
      <c r="N223" s="207"/>
      <c r="O223" s="207"/>
      <c r="P223" s="207"/>
      <c r="Q223" s="207"/>
      <c r="R223" s="207"/>
      <c r="S223" s="207"/>
      <c r="T223" s="208"/>
      <c r="AT223" s="209" t="s">
        <v>165</v>
      </c>
      <c r="AU223" s="209" t="s">
        <v>90</v>
      </c>
      <c r="AV223" s="13" t="s">
        <v>90</v>
      </c>
      <c r="AW223" s="13" t="s">
        <v>41</v>
      </c>
      <c r="AX223" s="13" t="s">
        <v>88</v>
      </c>
      <c r="AY223" s="209" t="s">
        <v>154</v>
      </c>
    </row>
    <row r="224" spans="1:65" s="2" customFormat="1" ht="24.2" customHeight="1">
      <c r="A224" s="37"/>
      <c r="B224" s="38"/>
      <c r="C224" s="181" t="s">
        <v>382</v>
      </c>
      <c r="D224" s="181" t="s">
        <v>156</v>
      </c>
      <c r="E224" s="182" t="s">
        <v>868</v>
      </c>
      <c r="F224" s="183" t="s">
        <v>869</v>
      </c>
      <c r="G224" s="184" t="s">
        <v>193</v>
      </c>
      <c r="H224" s="185">
        <v>3.86</v>
      </c>
      <c r="I224" s="186"/>
      <c r="J224" s="185">
        <f>ROUND(I224*H224,2)</f>
        <v>0</v>
      </c>
      <c r="K224" s="183" t="s">
        <v>160</v>
      </c>
      <c r="L224" s="42"/>
      <c r="M224" s="187" t="s">
        <v>79</v>
      </c>
      <c r="N224" s="188" t="s">
        <v>51</v>
      </c>
      <c r="O224" s="67"/>
      <c r="P224" s="189">
        <f>O224*H224</f>
        <v>0</v>
      </c>
      <c r="Q224" s="189">
        <v>0</v>
      </c>
      <c r="R224" s="189">
        <f>Q224*H224</f>
        <v>0</v>
      </c>
      <c r="S224" s="189">
        <v>0</v>
      </c>
      <c r="T224" s="190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191" t="s">
        <v>161</v>
      </c>
      <c r="AT224" s="191" t="s">
        <v>156</v>
      </c>
      <c r="AU224" s="191" t="s">
        <v>90</v>
      </c>
      <c r="AY224" s="19" t="s">
        <v>154</v>
      </c>
      <c r="BE224" s="192">
        <f>IF(N224="základní",J224,0)</f>
        <v>0</v>
      </c>
      <c r="BF224" s="192">
        <f>IF(N224="snížená",J224,0)</f>
        <v>0</v>
      </c>
      <c r="BG224" s="192">
        <f>IF(N224="zákl. přenesená",J224,0)</f>
        <v>0</v>
      </c>
      <c r="BH224" s="192">
        <f>IF(N224="sníž. přenesená",J224,0)</f>
        <v>0</v>
      </c>
      <c r="BI224" s="192">
        <f>IF(N224="nulová",J224,0)</f>
        <v>0</v>
      </c>
      <c r="BJ224" s="19" t="s">
        <v>88</v>
      </c>
      <c r="BK224" s="192">
        <f>ROUND(I224*H224,2)</f>
        <v>0</v>
      </c>
      <c r="BL224" s="19" t="s">
        <v>161</v>
      </c>
      <c r="BM224" s="191" t="s">
        <v>1230</v>
      </c>
    </row>
    <row r="225" spans="1:47" s="2" customFormat="1" ht="11.25">
      <c r="A225" s="37"/>
      <c r="B225" s="38"/>
      <c r="C225" s="39"/>
      <c r="D225" s="193" t="s">
        <v>163</v>
      </c>
      <c r="E225" s="39"/>
      <c r="F225" s="194" t="s">
        <v>871</v>
      </c>
      <c r="G225" s="39"/>
      <c r="H225" s="39"/>
      <c r="I225" s="195"/>
      <c r="J225" s="39"/>
      <c r="K225" s="39"/>
      <c r="L225" s="42"/>
      <c r="M225" s="196"/>
      <c r="N225" s="197"/>
      <c r="O225" s="67"/>
      <c r="P225" s="67"/>
      <c r="Q225" s="67"/>
      <c r="R225" s="67"/>
      <c r="S225" s="67"/>
      <c r="T225" s="68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9" t="s">
        <v>163</v>
      </c>
      <c r="AU225" s="19" t="s">
        <v>90</v>
      </c>
    </row>
    <row r="226" spans="2:51" s="13" customFormat="1" ht="11.25">
      <c r="B226" s="198"/>
      <c r="C226" s="199"/>
      <c r="D226" s="200" t="s">
        <v>165</v>
      </c>
      <c r="E226" s="201" t="s">
        <v>79</v>
      </c>
      <c r="F226" s="202" t="s">
        <v>1231</v>
      </c>
      <c r="G226" s="199"/>
      <c r="H226" s="203">
        <v>3.86</v>
      </c>
      <c r="I226" s="204"/>
      <c r="J226" s="199"/>
      <c r="K226" s="199"/>
      <c r="L226" s="205"/>
      <c r="M226" s="206"/>
      <c r="N226" s="207"/>
      <c r="O226" s="207"/>
      <c r="P226" s="207"/>
      <c r="Q226" s="207"/>
      <c r="R226" s="207"/>
      <c r="S226" s="207"/>
      <c r="T226" s="208"/>
      <c r="AT226" s="209" t="s">
        <v>165</v>
      </c>
      <c r="AU226" s="209" t="s">
        <v>90</v>
      </c>
      <c r="AV226" s="13" t="s">
        <v>90</v>
      </c>
      <c r="AW226" s="13" t="s">
        <v>41</v>
      </c>
      <c r="AX226" s="13" t="s">
        <v>88</v>
      </c>
      <c r="AY226" s="209" t="s">
        <v>154</v>
      </c>
    </row>
    <row r="227" spans="1:65" s="2" customFormat="1" ht="24.2" customHeight="1">
      <c r="A227" s="37"/>
      <c r="B227" s="38"/>
      <c r="C227" s="181" t="s">
        <v>388</v>
      </c>
      <c r="D227" s="181" t="s">
        <v>156</v>
      </c>
      <c r="E227" s="182" t="s">
        <v>873</v>
      </c>
      <c r="F227" s="183" t="s">
        <v>874</v>
      </c>
      <c r="G227" s="184" t="s">
        <v>216</v>
      </c>
      <c r="H227" s="185">
        <v>5.95</v>
      </c>
      <c r="I227" s="186"/>
      <c r="J227" s="185">
        <f>ROUND(I227*H227,2)</f>
        <v>0</v>
      </c>
      <c r="K227" s="183" t="s">
        <v>160</v>
      </c>
      <c r="L227" s="42"/>
      <c r="M227" s="187" t="s">
        <v>79</v>
      </c>
      <c r="N227" s="188" t="s">
        <v>51</v>
      </c>
      <c r="O227" s="67"/>
      <c r="P227" s="189">
        <f>O227*H227</f>
        <v>0</v>
      </c>
      <c r="Q227" s="189">
        <v>0.00632</v>
      </c>
      <c r="R227" s="189">
        <f>Q227*H227</f>
        <v>0.037604</v>
      </c>
      <c r="S227" s="189">
        <v>0</v>
      </c>
      <c r="T227" s="190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191" t="s">
        <v>161</v>
      </c>
      <c r="AT227" s="191" t="s">
        <v>156</v>
      </c>
      <c r="AU227" s="191" t="s">
        <v>90</v>
      </c>
      <c r="AY227" s="19" t="s">
        <v>154</v>
      </c>
      <c r="BE227" s="192">
        <f>IF(N227="základní",J227,0)</f>
        <v>0</v>
      </c>
      <c r="BF227" s="192">
        <f>IF(N227="snížená",J227,0)</f>
        <v>0</v>
      </c>
      <c r="BG227" s="192">
        <f>IF(N227="zákl. přenesená",J227,0)</f>
        <v>0</v>
      </c>
      <c r="BH227" s="192">
        <f>IF(N227="sníž. přenesená",J227,0)</f>
        <v>0</v>
      </c>
      <c r="BI227" s="192">
        <f>IF(N227="nulová",J227,0)</f>
        <v>0</v>
      </c>
      <c r="BJ227" s="19" t="s">
        <v>88</v>
      </c>
      <c r="BK227" s="192">
        <f>ROUND(I227*H227,2)</f>
        <v>0</v>
      </c>
      <c r="BL227" s="19" t="s">
        <v>161</v>
      </c>
      <c r="BM227" s="191" t="s">
        <v>1232</v>
      </c>
    </row>
    <row r="228" spans="1:47" s="2" customFormat="1" ht="11.25">
      <c r="A228" s="37"/>
      <c r="B228" s="38"/>
      <c r="C228" s="39"/>
      <c r="D228" s="193" t="s">
        <v>163</v>
      </c>
      <c r="E228" s="39"/>
      <c r="F228" s="194" t="s">
        <v>876</v>
      </c>
      <c r="G228" s="39"/>
      <c r="H228" s="39"/>
      <c r="I228" s="195"/>
      <c r="J228" s="39"/>
      <c r="K228" s="39"/>
      <c r="L228" s="42"/>
      <c r="M228" s="196"/>
      <c r="N228" s="197"/>
      <c r="O228" s="67"/>
      <c r="P228" s="67"/>
      <c r="Q228" s="67"/>
      <c r="R228" s="67"/>
      <c r="S228" s="67"/>
      <c r="T228" s="68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9" t="s">
        <v>163</v>
      </c>
      <c r="AU228" s="19" t="s">
        <v>90</v>
      </c>
    </row>
    <row r="229" spans="2:51" s="13" customFormat="1" ht="11.25">
      <c r="B229" s="198"/>
      <c r="C229" s="199"/>
      <c r="D229" s="200" t="s">
        <v>165</v>
      </c>
      <c r="E229" s="201" t="s">
        <v>79</v>
      </c>
      <c r="F229" s="202" t="s">
        <v>1233</v>
      </c>
      <c r="G229" s="199"/>
      <c r="H229" s="203">
        <v>5.95</v>
      </c>
      <c r="I229" s="204"/>
      <c r="J229" s="199"/>
      <c r="K229" s="199"/>
      <c r="L229" s="205"/>
      <c r="M229" s="206"/>
      <c r="N229" s="207"/>
      <c r="O229" s="207"/>
      <c r="P229" s="207"/>
      <c r="Q229" s="207"/>
      <c r="R229" s="207"/>
      <c r="S229" s="207"/>
      <c r="T229" s="208"/>
      <c r="AT229" s="209" t="s">
        <v>165</v>
      </c>
      <c r="AU229" s="209" t="s">
        <v>90</v>
      </c>
      <c r="AV229" s="13" t="s">
        <v>90</v>
      </c>
      <c r="AW229" s="13" t="s">
        <v>41</v>
      </c>
      <c r="AX229" s="13" t="s">
        <v>88</v>
      </c>
      <c r="AY229" s="209" t="s">
        <v>154</v>
      </c>
    </row>
    <row r="230" spans="2:63" s="12" customFormat="1" ht="22.9" customHeight="1">
      <c r="B230" s="165"/>
      <c r="C230" s="166"/>
      <c r="D230" s="167" t="s">
        <v>80</v>
      </c>
      <c r="E230" s="179" t="s">
        <v>207</v>
      </c>
      <c r="F230" s="179" t="s">
        <v>460</v>
      </c>
      <c r="G230" s="166"/>
      <c r="H230" s="166"/>
      <c r="I230" s="169"/>
      <c r="J230" s="180">
        <f>BK230</f>
        <v>0</v>
      </c>
      <c r="K230" s="166"/>
      <c r="L230" s="171"/>
      <c r="M230" s="172"/>
      <c r="N230" s="173"/>
      <c r="O230" s="173"/>
      <c r="P230" s="174">
        <f>SUM(P231:P312)</f>
        <v>0</v>
      </c>
      <c r="Q230" s="173"/>
      <c r="R230" s="174">
        <f>SUM(R231:R312)</f>
        <v>19.894895</v>
      </c>
      <c r="S230" s="173"/>
      <c r="T230" s="175">
        <f>SUM(T231:T312)</f>
        <v>0.1</v>
      </c>
      <c r="AR230" s="176" t="s">
        <v>88</v>
      </c>
      <c r="AT230" s="177" t="s">
        <v>80</v>
      </c>
      <c r="AU230" s="177" t="s">
        <v>88</v>
      </c>
      <c r="AY230" s="176" t="s">
        <v>154</v>
      </c>
      <c r="BK230" s="178">
        <f>SUM(BK231:BK312)</f>
        <v>0</v>
      </c>
    </row>
    <row r="231" spans="1:65" s="2" customFormat="1" ht="24.2" customHeight="1">
      <c r="A231" s="37"/>
      <c r="B231" s="38"/>
      <c r="C231" s="181" t="s">
        <v>395</v>
      </c>
      <c r="D231" s="181" t="s">
        <v>156</v>
      </c>
      <c r="E231" s="182" t="s">
        <v>1234</v>
      </c>
      <c r="F231" s="183" t="s">
        <v>1235</v>
      </c>
      <c r="G231" s="184" t="s">
        <v>159</v>
      </c>
      <c r="H231" s="185">
        <v>5.8</v>
      </c>
      <c r="I231" s="186"/>
      <c r="J231" s="185">
        <f>ROUND(I231*H231,2)</f>
        <v>0</v>
      </c>
      <c r="K231" s="183" t="s">
        <v>79</v>
      </c>
      <c r="L231" s="42"/>
      <c r="M231" s="187" t="s">
        <v>79</v>
      </c>
      <c r="N231" s="188" t="s">
        <v>51</v>
      </c>
      <c r="O231" s="67"/>
      <c r="P231" s="189">
        <f>O231*H231</f>
        <v>0</v>
      </c>
      <c r="Q231" s="189">
        <v>2E-05</v>
      </c>
      <c r="R231" s="189">
        <f>Q231*H231</f>
        <v>0.000116</v>
      </c>
      <c r="S231" s="189">
        <v>0</v>
      </c>
      <c r="T231" s="190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191" t="s">
        <v>161</v>
      </c>
      <c r="AT231" s="191" t="s">
        <v>156</v>
      </c>
      <c r="AU231" s="191" t="s">
        <v>90</v>
      </c>
      <c r="AY231" s="19" t="s">
        <v>154</v>
      </c>
      <c r="BE231" s="192">
        <f>IF(N231="základní",J231,0)</f>
        <v>0</v>
      </c>
      <c r="BF231" s="192">
        <f>IF(N231="snížená",J231,0)</f>
        <v>0</v>
      </c>
      <c r="BG231" s="192">
        <f>IF(N231="zákl. přenesená",J231,0)</f>
        <v>0</v>
      </c>
      <c r="BH231" s="192">
        <f>IF(N231="sníž. přenesená",J231,0)</f>
        <v>0</v>
      </c>
      <c r="BI231" s="192">
        <f>IF(N231="nulová",J231,0)</f>
        <v>0</v>
      </c>
      <c r="BJ231" s="19" t="s">
        <v>88</v>
      </c>
      <c r="BK231" s="192">
        <f>ROUND(I231*H231,2)</f>
        <v>0</v>
      </c>
      <c r="BL231" s="19" t="s">
        <v>161</v>
      </c>
      <c r="BM231" s="191" t="s">
        <v>1236</v>
      </c>
    </row>
    <row r="232" spans="2:51" s="13" customFormat="1" ht="11.25">
      <c r="B232" s="198"/>
      <c r="C232" s="199"/>
      <c r="D232" s="200" t="s">
        <v>165</v>
      </c>
      <c r="E232" s="201" t="s">
        <v>79</v>
      </c>
      <c r="F232" s="202" t="s">
        <v>1237</v>
      </c>
      <c r="G232" s="199"/>
      <c r="H232" s="203">
        <v>3.8</v>
      </c>
      <c r="I232" s="204"/>
      <c r="J232" s="199"/>
      <c r="K232" s="199"/>
      <c r="L232" s="205"/>
      <c r="M232" s="206"/>
      <c r="N232" s="207"/>
      <c r="O232" s="207"/>
      <c r="P232" s="207"/>
      <c r="Q232" s="207"/>
      <c r="R232" s="207"/>
      <c r="S232" s="207"/>
      <c r="T232" s="208"/>
      <c r="AT232" s="209" t="s">
        <v>165</v>
      </c>
      <c r="AU232" s="209" t="s">
        <v>90</v>
      </c>
      <c r="AV232" s="13" t="s">
        <v>90</v>
      </c>
      <c r="AW232" s="13" t="s">
        <v>41</v>
      </c>
      <c r="AX232" s="13" t="s">
        <v>81</v>
      </c>
      <c r="AY232" s="209" t="s">
        <v>154</v>
      </c>
    </row>
    <row r="233" spans="2:51" s="13" customFormat="1" ht="11.25">
      <c r="B233" s="198"/>
      <c r="C233" s="199"/>
      <c r="D233" s="200" t="s">
        <v>165</v>
      </c>
      <c r="E233" s="201" t="s">
        <v>79</v>
      </c>
      <c r="F233" s="202" t="s">
        <v>1238</v>
      </c>
      <c r="G233" s="199"/>
      <c r="H233" s="203">
        <v>2</v>
      </c>
      <c r="I233" s="204"/>
      <c r="J233" s="199"/>
      <c r="K233" s="199"/>
      <c r="L233" s="205"/>
      <c r="M233" s="206"/>
      <c r="N233" s="207"/>
      <c r="O233" s="207"/>
      <c r="P233" s="207"/>
      <c r="Q233" s="207"/>
      <c r="R233" s="207"/>
      <c r="S233" s="207"/>
      <c r="T233" s="208"/>
      <c r="AT233" s="209" t="s">
        <v>165</v>
      </c>
      <c r="AU233" s="209" t="s">
        <v>90</v>
      </c>
      <c r="AV233" s="13" t="s">
        <v>90</v>
      </c>
      <c r="AW233" s="13" t="s">
        <v>41</v>
      </c>
      <c r="AX233" s="13" t="s">
        <v>81</v>
      </c>
      <c r="AY233" s="209" t="s">
        <v>154</v>
      </c>
    </row>
    <row r="234" spans="2:51" s="15" customFormat="1" ht="11.25">
      <c r="B234" s="220"/>
      <c r="C234" s="221"/>
      <c r="D234" s="200" t="s">
        <v>165</v>
      </c>
      <c r="E234" s="222" t="s">
        <v>79</v>
      </c>
      <c r="F234" s="223" t="s">
        <v>206</v>
      </c>
      <c r="G234" s="221"/>
      <c r="H234" s="224">
        <v>5.8</v>
      </c>
      <c r="I234" s="225"/>
      <c r="J234" s="221"/>
      <c r="K234" s="221"/>
      <c r="L234" s="226"/>
      <c r="M234" s="227"/>
      <c r="N234" s="228"/>
      <c r="O234" s="228"/>
      <c r="P234" s="228"/>
      <c r="Q234" s="228"/>
      <c r="R234" s="228"/>
      <c r="S234" s="228"/>
      <c r="T234" s="229"/>
      <c r="AT234" s="230" t="s">
        <v>165</v>
      </c>
      <c r="AU234" s="230" t="s">
        <v>90</v>
      </c>
      <c r="AV234" s="15" t="s">
        <v>161</v>
      </c>
      <c r="AW234" s="15" t="s">
        <v>41</v>
      </c>
      <c r="AX234" s="15" t="s">
        <v>88</v>
      </c>
      <c r="AY234" s="230" t="s">
        <v>154</v>
      </c>
    </row>
    <row r="235" spans="1:65" s="2" customFormat="1" ht="16.5" customHeight="1">
      <c r="A235" s="37"/>
      <c r="B235" s="38"/>
      <c r="C235" s="231" t="s">
        <v>401</v>
      </c>
      <c r="D235" s="231" t="s">
        <v>277</v>
      </c>
      <c r="E235" s="232" t="s">
        <v>1239</v>
      </c>
      <c r="F235" s="233" t="s">
        <v>1240</v>
      </c>
      <c r="G235" s="234" t="s">
        <v>159</v>
      </c>
      <c r="H235" s="235">
        <v>3.8</v>
      </c>
      <c r="I235" s="236"/>
      <c r="J235" s="235">
        <f>ROUND(I235*H235,2)</f>
        <v>0</v>
      </c>
      <c r="K235" s="233" t="s">
        <v>79</v>
      </c>
      <c r="L235" s="237"/>
      <c r="M235" s="238" t="s">
        <v>79</v>
      </c>
      <c r="N235" s="239" t="s">
        <v>51</v>
      </c>
      <c r="O235" s="67"/>
      <c r="P235" s="189">
        <f>O235*H235</f>
        <v>0</v>
      </c>
      <c r="Q235" s="189">
        <v>2.524</v>
      </c>
      <c r="R235" s="189">
        <f>Q235*H235</f>
        <v>9.591199999999999</v>
      </c>
      <c r="S235" s="189">
        <v>0</v>
      </c>
      <c r="T235" s="190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191" t="s">
        <v>207</v>
      </c>
      <c r="AT235" s="191" t="s">
        <v>277</v>
      </c>
      <c r="AU235" s="191" t="s">
        <v>90</v>
      </c>
      <c r="AY235" s="19" t="s">
        <v>154</v>
      </c>
      <c r="BE235" s="192">
        <f>IF(N235="základní",J235,0)</f>
        <v>0</v>
      </c>
      <c r="BF235" s="192">
        <f>IF(N235="snížená",J235,0)</f>
        <v>0</v>
      </c>
      <c r="BG235" s="192">
        <f>IF(N235="zákl. přenesená",J235,0)</f>
        <v>0</v>
      </c>
      <c r="BH235" s="192">
        <f>IF(N235="sníž. přenesená",J235,0)</f>
        <v>0</v>
      </c>
      <c r="BI235" s="192">
        <f>IF(N235="nulová",J235,0)</f>
        <v>0</v>
      </c>
      <c r="BJ235" s="19" t="s">
        <v>88</v>
      </c>
      <c r="BK235" s="192">
        <f>ROUND(I235*H235,2)</f>
        <v>0</v>
      </c>
      <c r="BL235" s="19" t="s">
        <v>161</v>
      </c>
      <c r="BM235" s="191" t="s">
        <v>1241</v>
      </c>
    </row>
    <row r="236" spans="2:51" s="13" customFormat="1" ht="11.25">
      <c r="B236" s="198"/>
      <c r="C236" s="199"/>
      <c r="D236" s="200" t="s">
        <v>165</v>
      </c>
      <c r="E236" s="201" t="s">
        <v>79</v>
      </c>
      <c r="F236" s="202" t="s">
        <v>1237</v>
      </c>
      <c r="G236" s="199"/>
      <c r="H236" s="203">
        <v>3.8</v>
      </c>
      <c r="I236" s="204"/>
      <c r="J236" s="199"/>
      <c r="K236" s="199"/>
      <c r="L236" s="205"/>
      <c r="M236" s="206"/>
      <c r="N236" s="207"/>
      <c r="O236" s="207"/>
      <c r="P236" s="207"/>
      <c r="Q236" s="207"/>
      <c r="R236" s="207"/>
      <c r="S236" s="207"/>
      <c r="T236" s="208"/>
      <c r="AT236" s="209" t="s">
        <v>165</v>
      </c>
      <c r="AU236" s="209" t="s">
        <v>90</v>
      </c>
      <c r="AV236" s="13" t="s">
        <v>90</v>
      </c>
      <c r="AW236" s="13" t="s">
        <v>41</v>
      </c>
      <c r="AX236" s="13" t="s">
        <v>88</v>
      </c>
      <c r="AY236" s="209" t="s">
        <v>154</v>
      </c>
    </row>
    <row r="237" spans="1:65" s="2" customFormat="1" ht="16.5" customHeight="1">
      <c r="A237" s="37"/>
      <c r="B237" s="38"/>
      <c r="C237" s="231" t="s">
        <v>407</v>
      </c>
      <c r="D237" s="231" t="s">
        <v>277</v>
      </c>
      <c r="E237" s="232" t="s">
        <v>1242</v>
      </c>
      <c r="F237" s="233" t="s">
        <v>1243</v>
      </c>
      <c r="G237" s="234" t="s">
        <v>294</v>
      </c>
      <c r="H237" s="235">
        <v>1</v>
      </c>
      <c r="I237" s="236"/>
      <c r="J237" s="235">
        <f>ROUND(I237*H237,2)</f>
        <v>0</v>
      </c>
      <c r="K237" s="233" t="s">
        <v>79</v>
      </c>
      <c r="L237" s="237"/>
      <c r="M237" s="238" t="s">
        <v>79</v>
      </c>
      <c r="N237" s="239" t="s">
        <v>51</v>
      </c>
      <c r="O237" s="67"/>
      <c r="P237" s="189">
        <f>O237*H237</f>
        <v>0</v>
      </c>
      <c r="Q237" s="189">
        <v>4.85</v>
      </c>
      <c r="R237" s="189">
        <f>Q237*H237</f>
        <v>4.85</v>
      </c>
      <c r="S237" s="189">
        <v>0</v>
      </c>
      <c r="T237" s="190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191" t="s">
        <v>207</v>
      </c>
      <c r="AT237" s="191" t="s">
        <v>277</v>
      </c>
      <c r="AU237" s="191" t="s">
        <v>90</v>
      </c>
      <c r="AY237" s="19" t="s">
        <v>154</v>
      </c>
      <c r="BE237" s="192">
        <f>IF(N237="základní",J237,0)</f>
        <v>0</v>
      </c>
      <c r="BF237" s="192">
        <f>IF(N237="snížená",J237,0)</f>
        <v>0</v>
      </c>
      <c r="BG237" s="192">
        <f>IF(N237="zákl. přenesená",J237,0)</f>
        <v>0</v>
      </c>
      <c r="BH237" s="192">
        <f>IF(N237="sníž. přenesená",J237,0)</f>
        <v>0</v>
      </c>
      <c r="BI237" s="192">
        <f>IF(N237="nulová",J237,0)</f>
        <v>0</v>
      </c>
      <c r="BJ237" s="19" t="s">
        <v>88</v>
      </c>
      <c r="BK237" s="192">
        <f>ROUND(I237*H237,2)</f>
        <v>0</v>
      </c>
      <c r="BL237" s="19" t="s">
        <v>161</v>
      </c>
      <c r="BM237" s="191" t="s">
        <v>1244</v>
      </c>
    </row>
    <row r="238" spans="1:65" s="2" customFormat="1" ht="24.2" customHeight="1">
      <c r="A238" s="37"/>
      <c r="B238" s="38"/>
      <c r="C238" s="181" t="s">
        <v>412</v>
      </c>
      <c r="D238" s="181" t="s">
        <v>156</v>
      </c>
      <c r="E238" s="182" t="s">
        <v>507</v>
      </c>
      <c r="F238" s="183" t="s">
        <v>508</v>
      </c>
      <c r="G238" s="184" t="s">
        <v>294</v>
      </c>
      <c r="H238" s="185">
        <v>1</v>
      </c>
      <c r="I238" s="186"/>
      <c r="J238" s="185">
        <f>ROUND(I238*H238,2)</f>
        <v>0</v>
      </c>
      <c r="K238" s="183" t="s">
        <v>160</v>
      </c>
      <c r="L238" s="42"/>
      <c r="M238" s="187" t="s">
        <v>79</v>
      </c>
      <c r="N238" s="188" t="s">
        <v>51</v>
      </c>
      <c r="O238" s="67"/>
      <c r="P238" s="189">
        <f>O238*H238</f>
        <v>0</v>
      </c>
      <c r="Q238" s="189">
        <v>0.06864</v>
      </c>
      <c r="R238" s="189">
        <f>Q238*H238</f>
        <v>0.06864</v>
      </c>
      <c r="S238" s="189">
        <v>0</v>
      </c>
      <c r="T238" s="190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191" t="s">
        <v>161</v>
      </c>
      <c r="AT238" s="191" t="s">
        <v>156</v>
      </c>
      <c r="AU238" s="191" t="s">
        <v>90</v>
      </c>
      <c r="AY238" s="19" t="s">
        <v>154</v>
      </c>
      <c r="BE238" s="192">
        <f>IF(N238="základní",J238,0)</f>
        <v>0</v>
      </c>
      <c r="BF238" s="192">
        <f>IF(N238="snížená",J238,0)</f>
        <v>0</v>
      </c>
      <c r="BG238" s="192">
        <f>IF(N238="zákl. přenesená",J238,0)</f>
        <v>0</v>
      </c>
      <c r="BH238" s="192">
        <f>IF(N238="sníž. přenesená",J238,0)</f>
        <v>0</v>
      </c>
      <c r="BI238" s="192">
        <f>IF(N238="nulová",J238,0)</f>
        <v>0</v>
      </c>
      <c r="BJ238" s="19" t="s">
        <v>88</v>
      </c>
      <c r="BK238" s="192">
        <f>ROUND(I238*H238,2)</f>
        <v>0</v>
      </c>
      <c r="BL238" s="19" t="s">
        <v>161</v>
      </c>
      <c r="BM238" s="191" t="s">
        <v>1245</v>
      </c>
    </row>
    <row r="239" spans="1:47" s="2" customFormat="1" ht="11.25">
      <c r="A239" s="37"/>
      <c r="B239" s="38"/>
      <c r="C239" s="39"/>
      <c r="D239" s="193" t="s">
        <v>163</v>
      </c>
      <c r="E239" s="39"/>
      <c r="F239" s="194" t="s">
        <v>510</v>
      </c>
      <c r="G239" s="39"/>
      <c r="H239" s="39"/>
      <c r="I239" s="195"/>
      <c r="J239" s="39"/>
      <c r="K239" s="39"/>
      <c r="L239" s="42"/>
      <c r="M239" s="196"/>
      <c r="N239" s="197"/>
      <c r="O239" s="67"/>
      <c r="P239" s="67"/>
      <c r="Q239" s="67"/>
      <c r="R239" s="67"/>
      <c r="S239" s="67"/>
      <c r="T239" s="68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9" t="s">
        <v>163</v>
      </c>
      <c r="AU239" s="19" t="s">
        <v>90</v>
      </c>
    </row>
    <row r="240" spans="1:65" s="2" customFormat="1" ht="24.2" customHeight="1">
      <c r="A240" s="37"/>
      <c r="B240" s="38"/>
      <c r="C240" s="181" t="s">
        <v>418</v>
      </c>
      <c r="D240" s="181" t="s">
        <v>156</v>
      </c>
      <c r="E240" s="182" t="s">
        <v>512</v>
      </c>
      <c r="F240" s="183" t="s">
        <v>513</v>
      </c>
      <c r="G240" s="184" t="s">
        <v>159</v>
      </c>
      <c r="H240" s="185">
        <v>1</v>
      </c>
      <c r="I240" s="186"/>
      <c r="J240" s="185">
        <f>ROUND(I240*H240,2)</f>
        <v>0</v>
      </c>
      <c r="K240" s="183" t="s">
        <v>160</v>
      </c>
      <c r="L240" s="42"/>
      <c r="M240" s="187" t="s">
        <v>79</v>
      </c>
      <c r="N240" s="188" t="s">
        <v>51</v>
      </c>
      <c r="O240" s="67"/>
      <c r="P240" s="189">
        <f>O240*H240</f>
        <v>0</v>
      </c>
      <c r="Q240" s="189">
        <v>4E-05</v>
      </c>
      <c r="R240" s="189">
        <f>Q240*H240</f>
        <v>4E-05</v>
      </c>
      <c r="S240" s="189">
        <v>0</v>
      </c>
      <c r="T240" s="190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191" t="s">
        <v>161</v>
      </c>
      <c r="AT240" s="191" t="s">
        <v>156</v>
      </c>
      <c r="AU240" s="191" t="s">
        <v>90</v>
      </c>
      <c r="AY240" s="19" t="s">
        <v>154</v>
      </c>
      <c r="BE240" s="192">
        <f>IF(N240="základní",J240,0)</f>
        <v>0</v>
      </c>
      <c r="BF240" s="192">
        <f>IF(N240="snížená",J240,0)</f>
        <v>0</v>
      </c>
      <c r="BG240" s="192">
        <f>IF(N240="zákl. přenesená",J240,0)</f>
        <v>0</v>
      </c>
      <c r="BH240" s="192">
        <f>IF(N240="sníž. přenesená",J240,0)</f>
        <v>0</v>
      </c>
      <c r="BI240" s="192">
        <f>IF(N240="nulová",J240,0)</f>
        <v>0</v>
      </c>
      <c r="BJ240" s="19" t="s">
        <v>88</v>
      </c>
      <c r="BK240" s="192">
        <f>ROUND(I240*H240,2)</f>
        <v>0</v>
      </c>
      <c r="BL240" s="19" t="s">
        <v>161</v>
      </c>
      <c r="BM240" s="191" t="s">
        <v>1246</v>
      </c>
    </row>
    <row r="241" spans="1:47" s="2" customFormat="1" ht="11.25">
      <c r="A241" s="37"/>
      <c r="B241" s="38"/>
      <c r="C241" s="39"/>
      <c r="D241" s="193" t="s">
        <v>163</v>
      </c>
      <c r="E241" s="39"/>
      <c r="F241" s="194" t="s">
        <v>515</v>
      </c>
      <c r="G241" s="39"/>
      <c r="H241" s="39"/>
      <c r="I241" s="195"/>
      <c r="J241" s="39"/>
      <c r="K241" s="39"/>
      <c r="L241" s="42"/>
      <c r="M241" s="196"/>
      <c r="N241" s="197"/>
      <c r="O241" s="67"/>
      <c r="P241" s="67"/>
      <c r="Q241" s="67"/>
      <c r="R241" s="67"/>
      <c r="S241" s="67"/>
      <c r="T241" s="68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9" t="s">
        <v>163</v>
      </c>
      <c r="AU241" s="19" t="s">
        <v>90</v>
      </c>
    </row>
    <row r="242" spans="1:47" s="2" customFormat="1" ht="19.5">
      <c r="A242" s="37"/>
      <c r="B242" s="38"/>
      <c r="C242" s="39"/>
      <c r="D242" s="200" t="s">
        <v>326</v>
      </c>
      <c r="E242" s="39"/>
      <c r="F242" s="240" t="s">
        <v>1247</v>
      </c>
      <c r="G242" s="39"/>
      <c r="H242" s="39"/>
      <c r="I242" s="195"/>
      <c r="J242" s="39"/>
      <c r="K242" s="39"/>
      <c r="L242" s="42"/>
      <c r="M242" s="196"/>
      <c r="N242" s="197"/>
      <c r="O242" s="67"/>
      <c r="P242" s="67"/>
      <c r="Q242" s="67"/>
      <c r="R242" s="67"/>
      <c r="S242" s="67"/>
      <c r="T242" s="68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9" t="s">
        <v>326</v>
      </c>
      <c r="AU242" s="19" t="s">
        <v>90</v>
      </c>
    </row>
    <row r="243" spans="1:65" s="2" customFormat="1" ht="16.5" customHeight="1">
      <c r="A243" s="37"/>
      <c r="B243" s="38"/>
      <c r="C243" s="231" t="s">
        <v>425</v>
      </c>
      <c r="D243" s="231" t="s">
        <v>277</v>
      </c>
      <c r="E243" s="232" t="s">
        <v>517</v>
      </c>
      <c r="F243" s="233" t="s">
        <v>518</v>
      </c>
      <c r="G243" s="234" t="s">
        <v>159</v>
      </c>
      <c r="H243" s="235">
        <v>1.02</v>
      </c>
      <c r="I243" s="236"/>
      <c r="J243" s="235">
        <f>ROUND(I243*H243,2)</f>
        <v>0</v>
      </c>
      <c r="K243" s="233" t="s">
        <v>160</v>
      </c>
      <c r="L243" s="237"/>
      <c r="M243" s="238" t="s">
        <v>79</v>
      </c>
      <c r="N243" s="239" t="s">
        <v>51</v>
      </c>
      <c r="O243" s="67"/>
      <c r="P243" s="189">
        <f>O243*H243</f>
        <v>0</v>
      </c>
      <c r="Q243" s="189">
        <v>0.037</v>
      </c>
      <c r="R243" s="189">
        <f>Q243*H243</f>
        <v>0.037739999999999996</v>
      </c>
      <c r="S243" s="189">
        <v>0</v>
      </c>
      <c r="T243" s="190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191" t="s">
        <v>207</v>
      </c>
      <c r="AT243" s="191" t="s">
        <v>277</v>
      </c>
      <c r="AU243" s="191" t="s">
        <v>90</v>
      </c>
      <c r="AY243" s="19" t="s">
        <v>154</v>
      </c>
      <c r="BE243" s="192">
        <f>IF(N243="základní",J243,0)</f>
        <v>0</v>
      </c>
      <c r="BF243" s="192">
        <f>IF(N243="snížená",J243,0)</f>
        <v>0</v>
      </c>
      <c r="BG243" s="192">
        <f>IF(N243="zákl. přenesená",J243,0)</f>
        <v>0</v>
      </c>
      <c r="BH243" s="192">
        <f>IF(N243="sníž. přenesená",J243,0)</f>
        <v>0</v>
      </c>
      <c r="BI243" s="192">
        <f>IF(N243="nulová",J243,0)</f>
        <v>0</v>
      </c>
      <c r="BJ243" s="19" t="s">
        <v>88</v>
      </c>
      <c r="BK243" s="192">
        <f>ROUND(I243*H243,2)</f>
        <v>0</v>
      </c>
      <c r="BL243" s="19" t="s">
        <v>161</v>
      </c>
      <c r="BM243" s="191" t="s">
        <v>1248</v>
      </c>
    </row>
    <row r="244" spans="1:47" s="2" customFormat="1" ht="11.25">
      <c r="A244" s="37"/>
      <c r="B244" s="38"/>
      <c r="C244" s="39"/>
      <c r="D244" s="193" t="s">
        <v>163</v>
      </c>
      <c r="E244" s="39"/>
      <c r="F244" s="194" t="s">
        <v>520</v>
      </c>
      <c r="G244" s="39"/>
      <c r="H244" s="39"/>
      <c r="I244" s="195"/>
      <c r="J244" s="39"/>
      <c r="K244" s="39"/>
      <c r="L244" s="42"/>
      <c r="M244" s="196"/>
      <c r="N244" s="197"/>
      <c r="O244" s="67"/>
      <c r="P244" s="67"/>
      <c r="Q244" s="67"/>
      <c r="R244" s="67"/>
      <c r="S244" s="67"/>
      <c r="T244" s="68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19" t="s">
        <v>163</v>
      </c>
      <c r="AU244" s="19" t="s">
        <v>90</v>
      </c>
    </row>
    <row r="245" spans="2:51" s="13" customFormat="1" ht="11.25">
      <c r="B245" s="198"/>
      <c r="C245" s="199"/>
      <c r="D245" s="200" t="s">
        <v>165</v>
      </c>
      <c r="E245" s="201" t="s">
        <v>79</v>
      </c>
      <c r="F245" s="202" t="s">
        <v>494</v>
      </c>
      <c r="G245" s="199"/>
      <c r="H245" s="203">
        <v>1.02</v>
      </c>
      <c r="I245" s="204"/>
      <c r="J245" s="199"/>
      <c r="K245" s="199"/>
      <c r="L245" s="205"/>
      <c r="M245" s="206"/>
      <c r="N245" s="207"/>
      <c r="O245" s="207"/>
      <c r="P245" s="207"/>
      <c r="Q245" s="207"/>
      <c r="R245" s="207"/>
      <c r="S245" s="207"/>
      <c r="T245" s="208"/>
      <c r="AT245" s="209" t="s">
        <v>165</v>
      </c>
      <c r="AU245" s="209" t="s">
        <v>90</v>
      </c>
      <c r="AV245" s="13" t="s">
        <v>90</v>
      </c>
      <c r="AW245" s="13" t="s">
        <v>41</v>
      </c>
      <c r="AX245" s="13" t="s">
        <v>88</v>
      </c>
      <c r="AY245" s="209" t="s">
        <v>154</v>
      </c>
    </row>
    <row r="246" spans="1:65" s="2" customFormat="1" ht="37.9" customHeight="1">
      <c r="A246" s="37"/>
      <c r="B246" s="38"/>
      <c r="C246" s="181" t="s">
        <v>431</v>
      </c>
      <c r="D246" s="181" t="s">
        <v>156</v>
      </c>
      <c r="E246" s="182" t="s">
        <v>523</v>
      </c>
      <c r="F246" s="183" t="s">
        <v>524</v>
      </c>
      <c r="G246" s="184" t="s">
        <v>294</v>
      </c>
      <c r="H246" s="185">
        <v>1</v>
      </c>
      <c r="I246" s="186"/>
      <c r="J246" s="185">
        <f>ROUND(I246*H246,2)</f>
        <v>0</v>
      </c>
      <c r="K246" s="183" t="s">
        <v>160</v>
      </c>
      <c r="L246" s="42"/>
      <c r="M246" s="187" t="s">
        <v>79</v>
      </c>
      <c r="N246" s="188" t="s">
        <v>51</v>
      </c>
      <c r="O246" s="67"/>
      <c r="P246" s="189">
        <f>O246*H246</f>
        <v>0</v>
      </c>
      <c r="Q246" s="189">
        <v>0.001</v>
      </c>
      <c r="R246" s="189">
        <f>Q246*H246</f>
        <v>0.001</v>
      </c>
      <c r="S246" s="189">
        <v>0</v>
      </c>
      <c r="T246" s="190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191" t="s">
        <v>161</v>
      </c>
      <c r="AT246" s="191" t="s">
        <v>156</v>
      </c>
      <c r="AU246" s="191" t="s">
        <v>90</v>
      </c>
      <c r="AY246" s="19" t="s">
        <v>154</v>
      </c>
      <c r="BE246" s="192">
        <f>IF(N246="základní",J246,0)</f>
        <v>0</v>
      </c>
      <c r="BF246" s="192">
        <f>IF(N246="snížená",J246,0)</f>
        <v>0</v>
      </c>
      <c r="BG246" s="192">
        <f>IF(N246="zákl. přenesená",J246,0)</f>
        <v>0</v>
      </c>
      <c r="BH246" s="192">
        <f>IF(N246="sníž. přenesená",J246,0)</f>
        <v>0</v>
      </c>
      <c r="BI246" s="192">
        <f>IF(N246="nulová",J246,0)</f>
        <v>0</v>
      </c>
      <c r="BJ246" s="19" t="s">
        <v>88</v>
      </c>
      <c r="BK246" s="192">
        <f>ROUND(I246*H246,2)</f>
        <v>0</v>
      </c>
      <c r="BL246" s="19" t="s">
        <v>161</v>
      </c>
      <c r="BM246" s="191" t="s">
        <v>1249</v>
      </c>
    </row>
    <row r="247" spans="1:47" s="2" customFormat="1" ht="11.25">
      <c r="A247" s="37"/>
      <c r="B247" s="38"/>
      <c r="C247" s="39"/>
      <c r="D247" s="193" t="s">
        <v>163</v>
      </c>
      <c r="E247" s="39"/>
      <c r="F247" s="194" t="s">
        <v>526</v>
      </c>
      <c r="G247" s="39"/>
      <c r="H247" s="39"/>
      <c r="I247" s="195"/>
      <c r="J247" s="39"/>
      <c r="K247" s="39"/>
      <c r="L247" s="42"/>
      <c r="M247" s="196"/>
      <c r="N247" s="197"/>
      <c r="O247" s="67"/>
      <c r="P247" s="67"/>
      <c r="Q247" s="67"/>
      <c r="R247" s="67"/>
      <c r="S247" s="67"/>
      <c r="T247" s="68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T247" s="19" t="s">
        <v>163</v>
      </c>
      <c r="AU247" s="19" t="s">
        <v>90</v>
      </c>
    </row>
    <row r="248" spans="1:65" s="2" customFormat="1" ht="24.2" customHeight="1">
      <c r="A248" s="37"/>
      <c r="B248" s="38"/>
      <c r="C248" s="181" t="s">
        <v>437</v>
      </c>
      <c r="D248" s="181" t="s">
        <v>156</v>
      </c>
      <c r="E248" s="182" t="s">
        <v>528</v>
      </c>
      <c r="F248" s="183" t="s">
        <v>529</v>
      </c>
      <c r="G248" s="184" t="s">
        <v>294</v>
      </c>
      <c r="H248" s="185">
        <v>1</v>
      </c>
      <c r="I248" s="186"/>
      <c r="J248" s="185">
        <f>ROUND(I248*H248,2)</f>
        <v>0</v>
      </c>
      <c r="K248" s="183" t="s">
        <v>160</v>
      </c>
      <c r="L248" s="42"/>
      <c r="M248" s="187" t="s">
        <v>79</v>
      </c>
      <c r="N248" s="188" t="s">
        <v>51</v>
      </c>
      <c r="O248" s="67"/>
      <c r="P248" s="189">
        <f>O248*H248</f>
        <v>0</v>
      </c>
      <c r="Q248" s="189">
        <v>7E-05</v>
      </c>
      <c r="R248" s="189">
        <f>Q248*H248</f>
        <v>7E-05</v>
      </c>
      <c r="S248" s="189">
        <v>0</v>
      </c>
      <c r="T248" s="190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191" t="s">
        <v>161</v>
      </c>
      <c r="AT248" s="191" t="s">
        <v>156</v>
      </c>
      <c r="AU248" s="191" t="s">
        <v>90</v>
      </c>
      <c r="AY248" s="19" t="s">
        <v>154</v>
      </c>
      <c r="BE248" s="192">
        <f>IF(N248="základní",J248,0)</f>
        <v>0</v>
      </c>
      <c r="BF248" s="192">
        <f>IF(N248="snížená",J248,0)</f>
        <v>0</v>
      </c>
      <c r="BG248" s="192">
        <f>IF(N248="zákl. přenesená",J248,0)</f>
        <v>0</v>
      </c>
      <c r="BH248" s="192">
        <f>IF(N248="sníž. přenesená",J248,0)</f>
        <v>0</v>
      </c>
      <c r="BI248" s="192">
        <f>IF(N248="nulová",J248,0)</f>
        <v>0</v>
      </c>
      <c r="BJ248" s="19" t="s">
        <v>88</v>
      </c>
      <c r="BK248" s="192">
        <f>ROUND(I248*H248,2)</f>
        <v>0</v>
      </c>
      <c r="BL248" s="19" t="s">
        <v>161</v>
      </c>
      <c r="BM248" s="191" t="s">
        <v>1250</v>
      </c>
    </row>
    <row r="249" spans="1:47" s="2" customFormat="1" ht="11.25">
      <c r="A249" s="37"/>
      <c r="B249" s="38"/>
      <c r="C249" s="39"/>
      <c r="D249" s="193" t="s">
        <v>163</v>
      </c>
      <c r="E249" s="39"/>
      <c r="F249" s="194" t="s">
        <v>531</v>
      </c>
      <c r="G249" s="39"/>
      <c r="H249" s="39"/>
      <c r="I249" s="195"/>
      <c r="J249" s="39"/>
      <c r="K249" s="39"/>
      <c r="L249" s="42"/>
      <c r="M249" s="196"/>
      <c r="N249" s="197"/>
      <c r="O249" s="67"/>
      <c r="P249" s="67"/>
      <c r="Q249" s="67"/>
      <c r="R249" s="67"/>
      <c r="S249" s="67"/>
      <c r="T249" s="68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19" t="s">
        <v>163</v>
      </c>
      <c r="AU249" s="19" t="s">
        <v>90</v>
      </c>
    </row>
    <row r="250" spans="1:47" s="2" customFormat="1" ht="19.5">
      <c r="A250" s="37"/>
      <c r="B250" s="38"/>
      <c r="C250" s="39"/>
      <c r="D250" s="200" t="s">
        <v>326</v>
      </c>
      <c r="E250" s="39"/>
      <c r="F250" s="240" t="s">
        <v>1251</v>
      </c>
      <c r="G250" s="39"/>
      <c r="H250" s="39"/>
      <c r="I250" s="195"/>
      <c r="J250" s="39"/>
      <c r="K250" s="39"/>
      <c r="L250" s="42"/>
      <c r="M250" s="196"/>
      <c r="N250" s="197"/>
      <c r="O250" s="67"/>
      <c r="P250" s="67"/>
      <c r="Q250" s="67"/>
      <c r="R250" s="67"/>
      <c r="S250" s="67"/>
      <c r="T250" s="68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9" t="s">
        <v>326</v>
      </c>
      <c r="AU250" s="19" t="s">
        <v>90</v>
      </c>
    </row>
    <row r="251" spans="1:65" s="2" customFormat="1" ht="16.5" customHeight="1">
      <c r="A251" s="37"/>
      <c r="B251" s="38"/>
      <c r="C251" s="231" t="s">
        <v>444</v>
      </c>
      <c r="D251" s="231" t="s">
        <v>277</v>
      </c>
      <c r="E251" s="232" t="s">
        <v>1252</v>
      </c>
      <c r="F251" s="233" t="s">
        <v>1253</v>
      </c>
      <c r="G251" s="234" t="s">
        <v>294</v>
      </c>
      <c r="H251" s="235">
        <v>1</v>
      </c>
      <c r="I251" s="236"/>
      <c r="J251" s="235">
        <f>ROUND(I251*H251,2)</f>
        <v>0</v>
      </c>
      <c r="K251" s="233" t="s">
        <v>160</v>
      </c>
      <c r="L251" s="237"/>
      <c r="M251" s="238" t="s">
        <v>79</v>
      </c>
      <c r="N251" s="239" t="s">
        <v>51</v>
      </c>
      <c r="O251" s="67"/>
      <c r="P251" s="189">
        <f>O251*H251</f>
        <v>0</v>
      </c>
      <c r="Q251" s="189">
        <v>0.022</v>
      </c>
      <c r="R251" s="189">
        <f>Q251*H251</f>
        <v>0.022</v>
      </c>
      <c r="S251" s="189">
        <v>0</v>
      </c>
      <c r="T251" s="190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191" t="s">
        <v>207</v>
      </c>
      <c r="AT251" s="191" t="s">
        <v>277</v>
      </c>
      <c r="AU251" s="191" t="s">
        <v>90</v>
      </c>
      <c r="AY251" s="19" t="s">
        <v>154</v>
      </c>
      <c r="BE251" s="192">
        <f>IF(N251="základní",J251,0)</f>
        <v>0</v>
      </c>
      <c r="BF251" s="192">
        <f>IF(N251="snížená",J251,0)</f>
        <v>0</v>
      </c>
      <c r="BG251" s="192">
        <f>IF(N251="zákl. přenesená",J251,0)</f>
        <v>0</v>
      </c>
      <c r="BH251" s="192">
        <f>IF(N251="sníž. přenesená",J251,0)</f>
        <v>0</v>
      </c>
      <c r="BI251" s="192">
        <f>IF(N251="nulová",J251,0)</f>
        <v>0</v>
      </c>
      <c r="BJ251" s="19" t="s">
        <v>88</v>
      </c>
      <c r="BK251" s="192">
        <f>ROUND(I251*H251,2)</f>
        <v>0</v>
      </c>
      <c r="BL251" s="19" t="s">
        <v>161</v>
      </c>
      <c r="BM251" s="191" t="s">
        <v>1254</v>
      </c>
    </row>
    <row r="252" spans="1:47" s="2" customFormat="1" ht="11.25">
      <c r="A252" s="37"/>
      <c r="B252" s="38"/>
      <c r="C252" s="39"/>
      <c r="D252" s="193" t="s">
        <v>163</v>
      </c>
      <c r="E252" s="39"/>
      <c r="F252" s="194" t="s">
        <v>1255</v>
      </c>
      <c r="G252" s="39"/>
      <c r="H252" s="39"/>
      <c r="I252" s="195"/>
      <c r="J252" s="39"/>
      <c r="K252" s="39"/>
      <c r="L252" s="42"/>
      <c r="M252" s="196"/>
      <c r="N252" s="197"/>
      <c r="O252" s="67"/>
      <c r="P252" s="67"/>
      <c r="Q252" s="67"/>
      <c r="R252" s="67"/>
      <c r="S252" s="67"/>
      <c r="T252" s="68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9" t="s">
        <v>163</v>
      </c>
      <c r="AU252" s="19" t="s">
        <v>90</v>
      </c>
    </row>
    <row r="253" spans="1:65" s="2" customFormat="1" ht="16.5" customHeight="1">
      <c r="A253" s="37"/>
      <c r="B253" s="38"/>
      <c r="C253" s="181" t="s">
        <v>450</v>
      </c>
      <c r="D253" s="181" t="s">
        <v>156</v>
      </c>
      <c r="E253" s="182" t="s">
        <v>538</v>
      </c>
      <c r="F253" s="183" t="s">
        <v>539</v>
      </c>
      <c r="G253" s="184" t="s">
        <v>294</v>
      </c>
      <c r="H253" s="185">
        <v>1</v>
      </c>
      <c r="I253" s="186"/>
      <c r="J253" s="185">
        <f>ROUND(I253*H253,2)</f>
        <v>0</v>
      </c>
      <c r="K253" s="183" t="s">
        <v>79</v>
      </c>
      <c r="L253" s="42"/>
      <c r="M253" s="187" t="s">
        <v>79</v>
      </c>
      <c r="N253" s="188" t="s">
        <v>51</v>
      </c>
      <c r="O253" s="67"/>
      <c r="P253" s="189">
        <f>O253*H253</f>
        <v>0</v>
      </c>
      <c r="Q253" s="189">
        <v>1.12181</v>
      </c>
      <c r="R253" s="189">
        <f>Q253*H253</f>
        <v>1.12181</v>
      </c>
      <c r="S253" s="189">
        <v>0</v>
      </c>
      <c r="T253" s="190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191" t="s">
        <v>161</v>
      </c>
      <c r="AT253" s="191" t="s">
        <v>156</v>
      </c>
      <c r="AU253" s="191" t="s">
        <v>90</v>
      </c>
      <c r="AY253" s="19" t="s">
        <v>154</v>
      </c>
      <c r="BE253" s="192">
        <f>IF(N253="základní",J253,0)</f>
        <v>0</v>
      </c>
      <c r="BF253" s="192">
        <f>IF(N253="snížená",J253,0)</f>
        <v>0</v>
      </c>
      <c r="BG253" s="192">
        <f>IF(N253="zákl. přenesená",J253,0)</f>
        <v>0</v>
      </c>
      <c r="BH253" s="192">
        <f>IF(N253="sníž. přenesená",J253,0)</f>
        <v>0</v>
      </c>
      <c r="BI253" s="192">
        <f>IF(N253="nulová",J253,0)</f>
        <v>0</v>
      </c>
      <c r="BJ253" s="19" t="s">
        <v>88</v>
      </c>
      <c r="BK253" s="192">
        <f>ROUND(I253*H253,2)</f>
        <v>0</v>
      </c>
      <c r="BL253" s="19" t="s">
        <v>161</v>
      </c>
      <c r="BM253" s="191" t="s">
        <v>1256</v>
      </c>
    </row>
    <row r="254" spans="1:65" s="2" customFormat="1" ht="16.5" customHeight="1">
      <c r="A254" s="37"/>
      <c r="B254" s="38"/>
      <c r="C254" s="231" t="s">
        <v>455</v>
      </c>
      <c r="D254" s="231" t="s">
        <v>277</v>
      </c>
      <c r="E254" s="232" t="s">
        <v>542</v>
      </c>
      <c r="F254" s="233" t="s">
        <v>543</v>
      </c>
      <c r="G254" s="234" t="s">
        <v>294</v>
      </c>
      <c r="H254" s="235">
        <v>1</v>
      </c>
      <c r="I254" s="236"/>
      <c r="J254" s="235">
        <f>ROUND(I254*H254,2)</f>
        <v>0</v>
      </c>
      <c r="K254" s="233" t="s">
        <v>79</v>
      </c>
      <c r="L254" s="237"/>
      <c r="M254" s="238" t="s">
        <v>79</v>
      </c>
      <c r="N254" s="239" t="s">
        <v>51</v>
      </c>
      <c r="O254" s="67"/>
      <c r="P254" s="189">
        <f>O254*H254</f>
        <v>0</v>
      </c>
      <c r="Q254" s="189">
        <v>0.037</v>
      </c>
      <c r="R254" s="189">
        <f>Q254*H254</f>
        <v>0.037</v>
      </c>
      <c r="S254" s="189">
        <v>0</v>
      </c>
      <c r="T254" s="190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191" t="s">
        <v>207</v>
      </c>
      <c r="AT254" s="191" t="s">
        <v>277</v>
      </c>
      <c r="AU254" s="191" t="s">
        <v>90</v>
      </c>
      <c r="AY254" s="19" t="s">
        <v>154</v>
      </c>
      <c r="BE254" s="192">
        <f>IF(N254="základní",J254,0)</f>
        <v>0</v>
      </c>
      <c r="BF254" s="192">
        <f>IF(N254="snížená",J254,0)</f>
        <v>0</v>
      </c>
      <c r="BG254" s="192">
        <f>IF(N254="zákl. přenesená",J254,0)</f>
        <v>0</v>
      </c>
      <c r="BH254" s="192">
        <f>IF(N254="sníž. přenesená",J254,0)</f>
        <v>0</v>
      </c>
      <c r="BI254" s="192">
        <f>IF(N254="nulová",J254,0)</f>
        <v>0</v>
      </c>
      <c r="BJ254" s="19" t="s">
        <v>88</v>
      </c>
      <c r="BK254" s="192">
        <f>ROUND(I254*H254,2)</f>
        <v>0</v>
      </c>
      <c r="BL254" s="19" t="s">
        <v>161</v>
      </c>
      <c r="BM254" s="191" t="s">
        <v>1257</v>
      </c>
    </row>
    <row r="255" spans="1:65" s="2" customFormat="1" ht="16.5" customHeight="1">
      <c r="A255" s="37"/>
      <c r="B255" s="38"/>
      <c r="C255" s="181" t="s">
        <v>461</v>
      </c>
      <c r="D255" s="181" t="s">
        <v>156</v>
      </c>
      <c r="E255" s="182" t="s">
        <v>1258</v>
      </c>
      <c r="F255" s="183" t="s">
        <v>1259</v>
      </c>
      <c r="G255" s="184" t="s">
        <v>907</v>
      </c>
      <c r="H255" s="185">
        <v>1</v>
      </c>
      <c r="I255" s="186"/>
      <c r="J255" s="185">
        <f>ROUND(I255*H255,2)</f>
        <v>0</v>
      </c>
      <c r="K255" s="183" t="s">
        <v>160</v>
      </c>
      <c r="L255" s="42"/>
      <c r="M255" s="187" t="s">
        <v>79</v>
      </c>
      <c r="N255" s="188" t="s">
        <v>51</v>
      </c>
      <c r="O255" s="67"/>
      <c r="P255" s="189">
        <f>O255*H255</f>
        <v>0</v>
      </c>
      <c r="Q255" s="189">
        <v>0.00416</v>
      </c>
      <c r="R255" s="189">
        <f>Q255*H255</f>
        <v>0.00416</v>
      </c>
      <c r="S255" s="189">
        <v>0</v>
      </c>
      <c r="T255" s="190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191" t="s">
        <v>161</v>
      </c>
      <c r="AT255" s="191" t="s">
        <v>156</v>
      </c>
      <c r="AU255" s="191" t="s">
        <v>90</v>
      </c>
      <c r="AY255" s="19" t="s">
        <v>154</v>
      </c>
      <c r="BE255" s="192">
        <f>IF(N255="základní",J255,0)</f>
        <v>0</v>
      </c>
      <c r="BF255" s="192">
        <f>IF(N255="snížená",J255,0)</f>
        <v>0</v>
      </c>
      <c r="BG255" s="192">
        <f>IF(N255="zákl. přenesená",J255,0)</f>
        <v>0</v>
      </c>
      <c r="BH255" s="192">
        <f>IF(N255="sníž. přenesená",J255,0)</f>
        <v>0</v>
      </c>
      <c r="BI255" s="192">
        <f>IF(N255="nulová",J255,0)</f>
        <v>0</v>
      </c>
      <c r="BJ255" s="19" t="s">
        <v>88</v>
      </c>
      <c r="BK255" s="192">
        <f>ROUND(I255*H255,2)</f>
        <v>0</v>
      </c>
      <c r="BL255" s="19" t="s">
        <v>161</v>
      </c>
      <c r="BM255" s="191" t="s">
        <v>1260</v>
      </c>
    </row>
    <row r="256" spans="1:47" s="2" customFormat="1" ht="11.25">
      <c r="A256" s="37"/>
      <c r="B256" s="38"/>
      <c r="C256" s="39"/>
      <c r="D256" s="193" t="s">
        <v>163</v>
      </c>
      <c r="E256" s="39"/>
      <c r="F256" s="194" t="s">
        <v>1261</v>
      </c>
      <c r="G256" s="39"/>
      <c r="H256" s="39"/>
      <c r="I256" s="195"/>
      <c r="J256" s="39"/>
      <c r="K256" s="39"/>
      <c r="L256" s="42"/>
      <c r="M256" s="196"/>
      <c r="N256" s="197"/>
      <c r="O256" s="67"/>
      <c r="P256" s="67"/>
      <c r="Q256" s="67"/>
      <c r="R256" s="67"/>
      <c r="S256" s="67"/>
      <c r="T256" s="68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19" t="s">
        <v>163</v>
      </c>
      <c r="AU256" s="19" t="s">
        <v>90</v>
      </c>
    </row>
    <row r="257" spans="1:65" s="2" customFormat="1" ht="24.2" customHeight="1">
      <c r="A257" s="37"/>
      <c r="B257" s="38"/>
      <c r="C257" s="181" t="s">
        <v>467</v>
      </c>
      <c r="D257" s="181" t="s">
        <v>156</v>
      </c>
      <c r="E257" s="182" t="s">
        <v>1262</v>
      </c>
      <c r="F257" s="183" t="s">
        <v>1263</v>
      </c>
      <c r="G257" s="184" t="s">
        <v>193</v>
      </c>
      <c r="H257" s="185">
        <v>0.28</v>
      </c>
      <c r="I257" s="186"/>
      <c r="J257" s="185">
        <f>ROUND(I257*H257,2)</f>
        <v>0</v>
      </c>
      <c r="K257" s="183" t="s">
        <v>160</v>
      </c>
      <c r="L257" s="42"/>
      <c r="M257" s="187" t="s">
        <v>79</v>
      </c>
      <c r="N257" s="188" t="s">
        <v>51</v>
      </c>
      <c r="O257" s="67"/>
      <c r="P257" s="189">
        <f>O257*H257</f>
        <v>0</v>
      </c>
      <c r="Q257" s="189">
        <v>3.03095</v>
      </c>
      <c r="R257" s="189">
        <f>Q257*H257</f>
        <v>0.848666</v>
      </c>
      <c r="S257" s="189">
        <v>0</v>
      </c>
      <c r="T257" s="190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191" t="s">
        <v>161</v>
      </c>
      <c r="AT257" s="191" t="s">
        <v>156</v>
      </c>
      <c r="AU257" s="191" t="s">
        <v>90</v>
      </c>
      <c r="AY257" s="19" t="s">
        <v>154</v>
      </c>
      <c r="BE257" s="192">
        <f>IF(N257="základní",J257,0)</f>
        <v>0</v>
      </c>
      <c r="BF257" s="192">
        <f>IF(N257="snížená",J257,0)</f>
        <v>0</v>
      </c>
      <c r="BG257" s="192">
        <f>IF(N257="zákl. přenesená",J257,0)</f>
        <v>0</v>
      </c>
      <c r="BH257" s="192">
        <f>IF(N257="sníž. přenesená",J257,0)</f>
        <v>0</v>
      </c>
      <c r="BI257" s="192">
        <f>IF(N257="nulová",J257,0)</f>
        <v>0</v>
      </c>
      <c r="BJ257" s="19" t="s">
        <v>88</v>
      </c>
      <c r="BK257" s="192">
        <f>ROUND(I257*H257,2)</f>
        <v>0</v>
      </c>
      <c r="BL257" s="19" t="s">
        <v>161</v>
      </c>
      <c r="BM257" s="191" t="s">
        <v>1264</v>
      </c>
    </row>
    <row r="258" spans="1:47" s="2" customFormat="1" ht="11.25">
      <c r="A258" s="37"/>
      <c r="B258" s="38"/>
      <c r="C258" s="39"/>
      <c r="D258" s="193" t="s">
        <v>163</v>
      </c>
      <c r="E258" s="39"/>
      <c r="F258" s="194" t="s">
        <v>1265</v>
      </c>
      <c r="G258" s="39"/>
      <c r="H258" s="39"/>
      <c r="I258" s="195"/>
      <c r="J258" s="39"/>
      <c r="K258" s="39"/>
      <c r="L258" s="42"/>
      <c r="M258" s="196"/>
      <c r="N258" s="197"/>
      <c r="O258" s="67"/>
      <c r="P258" s="67"/>
      <c r="Q258" s="67"/>
      <c r="R258" s="67"/>
      <c r="S258" s="67"/>
      <c r="T258" s="68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9" t="s">
        <v>163</v>
      </c>
      <c r="AU258" s="19" t="s">
        <v>90</v>
      </c>
    </row>
    <row r="259" spans="1:47" s="2" customFormat="1" ht="19.5">
      <c r="A259" s="37"/>
      <c r="B259" s="38"/>
      <c r="C259" s="39"/>
      <c r="D259" s="200" t="s">
        <v>326</v>
      </c>
      <c r="E259" s="39"/>
      <c r="F259" s="240" t="s">
        <v>1266</v>
      </c>
      <c r="G259" s="39"/>
      <c r="H259" s="39"/>
      <c r="I259" s="195"/>
      <c r="J259" s="39"/>
      <c r="K259" s="39"/>
      <c r="L259" s="42"/>
      <c r="M259" s="196"/>
      <c r="N259" s="197"/>
      <c r="O259" s="67"/>
      <c r="P259" s="67"/>
      <c r="Q259" s="67"/>
      <c r="R259" s="67"/>
      <c r="S259" s="67"/>
      <c r="T259" s="68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T259" s="19" t="s">
        <v>326</v>
      </c>
      <c r="AU259" s="19" t="s">
        <v>90</v>
      </c>
    </row>
    <row r="260" spans="2:51" s="13" customFormat="1" ht="11.25">
      <c r="B260" s="198"/>
      <c r="C260" s="199"/>
      <c r="D260" s="200" t="s">
        <v>165</v>
      </c>
      <c r="E260" s="201" t="s">
        <v>79</v>
      </c>
      <c r="F260" s="202" t="s">
        <v>1267</v>
      </c>
      <c r="G260" s="199"/>
      <c r="H260" s="203">
        <v>0.28</v>
      </c>
      <c r="I260" s="204"/>
      <c r="J260" s="199"/>
      <c r="K260" s="199"/>
      <c r="L260" s="205"/>
      <c r="M260" s="206"/>
      <c r="N260" s="207"/>
      <c r="O260" s="207"/>
      <c r="P260" s="207"/>
      <c r="Q260" s="207"/>
      <c r="R260" s="207"/>
      <c r="S260" s="207"/>
      <c r="T260" s="208"/>
      <c r="AT260" s="209" t="s">
        <v>165</v>
      </c>
      <c r="AU260" s="209" t="s">
        <v>90</v>
      </c>
      <c r="AV260" s="13" t="s">
        <v>90</v>
      </c>
      <c r="AW260" s="13" t="s">
        <v>41</v>
      </c>
      <c r="AX260" s="13" t="s">
        <v>88</v>
      </c>
      <c r="AY260" s="209" t="s">
        <v>154</v>
      </c>
    </row>
    <row r="261" spans="1:65" s="2" customFormat="1" ht="24.2" customHeight="1">
      <c r="A261" s="37"/>
      <c r="B261" s="38"/>
      <c r="C261" s="181" t="s">
        <v>472</v>
      </c>
      <c r="D261" s="181" t="s">
        <v>156</v>
      </c>
      <c r="E261" s="182" t="s">
        <v>1268</v>
      </c>
      <c r="F261" s="183" t="s">
        <v>1269</v>
      </c>
      <c r="G261" s="184" t="s">
        <v>193</v>
      </c>
      <c r="H261" s="185">
        <v>1.86</v>
      </c>
      <c r="I261" s="186"/>
      <c r="J261" s="185">
        <f>ROUND(I261*H261,2)</f>
        <v>0</v>
      </c>
      <c r="K261" s="183" t="s">
        <v>160</v>
      </c>
      <c r="L261" s="42"/>
      <c r="M261" s="187" t="s">
        <v>79</v>
      </c>
      <c r="N261" s="188" t="s">
        <v>51</v>
      </c>
      <c r="O261" s="67"/>
      <c r="P261" s="189">
        <f>O261*H261</f>
        <v>0</v>
      </c>
      <c r="Q261" s="189">
        <v>0</v>
      </c>
      <c r="R261" s="189">
        <f>Q261*H261</f>
        <v>0</v>
      </c>
      <c r="S261" s="189">
        <v>0</v>
      </c>
      <c r="T261" s="190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191" t="s">
        <v>161</v>
      </c>
      <c r="AT261" s="191" t="s">
        <v>156</v>
      </c>
      <c r="AU261" s="191" t="s">
        <v>90</v>
      </c>
      <c r="AY261" s="19" t="s">
        <v>154</v>
      </c>
      <c r="BE261" s="192">
        <f>IF(N261="základní",J261,0)</f>
        <v>0</v>
      </c>
      <c r="BF261" s="192">
        <f>IF(N261="snížená",J261,0)</f>
        <v>0</v>
      </c>
      <c r="BG261" s="192">
        <f>IF(N261="zákl. přenesená",J261,0)</f>
        <v>0</v>
      </c>
      <c r="BH261" s="192">
        <f>IF(N261="sníž. přenesená",J261,0)</f>
        <v>0</v>
      </c>
      <c r="BI261" s="192">
        <f>IF(N261="nulová",J261,0)</f>
        <v>0</v>
      </c>
      <c r="BJ261" s="19" t="s">
        <v>88</v>
      </c>
      <c r="BK261" s="192">
        <f>ROUND(I261*H261,2)</f>
        <v>0</v>
      </c>
      <c r="BL261" s="19" t="s">
        <v>161</v>
      </c>
      <c r="BM261" s="191" t="s">
        <v>1270</v>
      </c>
    </row>
    <row r="262" spans="1:47" s="2" customFormat="1" ht="11.25">
      <c r="A262" s="37"/>
      <c r="B262" s="38"/>
      <c r="C262" s="39"/>
      <c r="D262" s="193" t="s">
        <v>163</v>
      </c>
      <c r="E262" s="39"/>
      <c r="F262" s="194" t="s">
        <v>1271</v>
      </c>
      <c r="G262" s="39"/>
      <c r="H262" s="39"/>
      <c r="I262" s="195"/>
      <c r="J262" s="39"/>
      <c r="K262" s="39"/>
      <c r="L262" s="42"/>
      <c r="M262" s="196"/>
      <c r="N262" s="197"/>
      <c r="O262" s="67"/>
      <c r="P262" s="67"/>
      <c r="Q262" s="67"/>
      <c r="R262" s="67"/>
      <c r="S262" s="67"/>
      <c r="T262" s="68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T262" s="19" t="s">
        <v>163</v>
      </c>
      <c r="AU262" s="19" t="s">
        <v>90</v>
      </c>
    </row>
    <row r="263" spans="2:51" s="13" customFormat="1" ht="11.25">
      <c r="B263" s="198"/>
      <c r="C263" s="199"/>
      <c r="D263" s="200" t="s">
        <v>165</v>
      </c>
      <c r="E263" s="201" t="s">
        <v>79</v>
      </c>
      <c r="F263" s="202" t="s">
        <v>1272</v>
      </c>
      <c r="G263" s="199"/>
      <c r="H263" s="203">
        <v>3.69</v>
      </c>
      <c r="I263" s="204"/>
      <c r="J263" s="199"/>
      <c r="K263" s="199"/>
      <c r="L263" s="205"/>
      <c r="M263" s="206"/>
      <c r="N263" s="207"/>
      <c r="O263" s="207"/>
      <c r="P263" s="207"/>
      <c r="Q263" s="207"/>
      <c r="R263" s="207"/>
      <c r="S263" s="207"/>
      <c r="T263" s="208"/>
      <c r="AT263" s="209" t="s">
        <v>165</v>
      </c>
      <c r="AU263" s="209" t="s">
        <v>90</v>
      </c>
      <c r="AV263" s="13" t="s">
        <v>90</v>
      </c>
      <c r="AW263" s="13" t="s">
        <v>41</v>
      </c>
      <c r="AX263" s="13" t="s">
        <v>81</v>
      </c>
      <c r="AY263" s="209" t="s">
        <v>154</v>
      </c>
    </row>
    <row r="264" spans="2:51" s="13" customFormat="1" ht="11.25">
      <c r="B264" s="198"/>
      <c r="C264" s="199"/>
      <c r="D264" s="200" t="s">
        <v>165</v>
      </c>
      <c r="E264" s="201" t="s">
        <v>79</v>
      </c>
      <c r="F264" s="202" t="s">
        <v>1273</v>
      </c>
      <c r="G264" s="199"/>
      <c r="H264" s="203">
        <v>-1.83</v>
      </c>
      <c r="I264" s="204"/>
      <c r="J264" s="199"/>
      <c r="K264" s="199"/>
      <c r="L264" s="205"/>
      <c r="M264" s="206"/>
      <c r="N264" s="207"/>
      <c r="O264" s="207"/>
      <c r="P264" s="207"/>
      <c r="Q264" s="207"/>
      <c r="R264" s="207"/>
      <c r="S264" s="207"/>
      <c r="T264" s="208"/>
      <c r="AT264" s="209" t="s">
        <v>165</v>
      </c>
      <c r="AU264" s="209" t="s">
        <v>90</v>
      </c>
      <c r="AV264" s="13" t="s">
        <v>90</v>
      </c>
      <c r="AW264" s="13" t="s">
        <v>41</v>
      </c>
      <c r="AX264" s="13" t="s">
        <v>81</v>
      </c>
      <c r="AY264" s="209" t="s">
        <v>154</v>
      </c>
    </row>
    <row r="265" spans="2:51" s="15" customFormat="1" ht="11.25">
      <c r="B265" s="220"/>
      <c r="C265" s="221"/>
      <c r="D265" s="200" t="s">
        <v>165</v>
      </c>
      <c r="E265" s="222" t="s">
        <v>79</v>
      </c>
      <c r="F265" s="223" t="s">
        <v>206</v>
      </c>
      <c r="G265" s="221"/>
      <c r="H265" s="224">
        <v>1.86</v>
      </c>
      <c r="I265" s="225"/>
      <c r="J265" s="221"/>
      <c r="K265" s="221"/>
      <c r="L265" s="226"/>
      <c r="M265" s="227"/>
      <c r="N265" s="228"/>
      <c r="O265" s="228"/>
      <c r="P265" s="228"/>
      <c r="Q265" s="228"/>
      <c r="R265" s="228"/>
      <c r="S265" s="228"/>
      <c r="T265" s="229"/>
      <c r="AT265" s="230" t="s">
        <v>165</v>
      </c>
      <c r="AU265" s="230" t="s">
        <v>90</v>
      </c>
      <c r="AV265" s="15" t="s">
        <v>161</v>
      </c>
      <c r="AW265" s="15" t="s">
        <v>41</v>
      </c>
      <c r="AX265" s="15" t="s">
        <v>88</v>
      </c>
      <c r="AY265" s="230" t="s">
        <v>154</v>
      </c>
    </row>
    <row r="266" spans="1:65" s="2" customFormat="1" ht="24.2" customHeight="1">
      <c r="A266" s="37"/>
      <c r="B266" s="38"/>
      <c r="C266" s="181" t="s">
        <v>478</v>
      </c>
      <c r="D266" s="181" t="s">
        <v>156</v>
      </c>
      <c r="E266" s="182" t="s">
        <v>546</v>
      </c>
      <c r="F266" s="183" t="s">
        <v>547</v>
      </c>
      <c r="G266" s="184" t="s">
        <v>193</v>
      </c>
      <c r="H266" s="185">
        <v>6.3</v>
      </c>
      <c r="I266" s="186"/>
      <c r="J266" s="185">
        <f>ROUND(I266*H266,2)</f>
        <v>0</v>
      </c>
      <c r="K266" s="183" t="s">
        <v>160</v>
      </c>
      <c r="L266" s="42"/>
      <c r="M266" s="187" t="s">
        <v>79</v>
      </c>
      <c r="N266" s="188" t="s">
        <v>51</v>
      </c>
      <c r="O266" s="67"/>
      <c r="P266" s="189">
        <f>O266*H266</f>
        <v>0</v>
      </c>
      <c r="Q266" s="189">
        <v>0</v>
      </c>
      <c r="R266" s="189">
        <f>Q266*H266</f>
        <v>0</v>
      </c>
      <c r="S266" s="189">
        <v>0</v>
      </c>
      <c r="T266" s="190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191" t="s">
        <v>161</v>
      </c>
      <c r="AT266" s="191" t="s">
        <v>156</v>
      </c>
      <c r="AU266" s="191" t="s">
        <v>90</v>
      </c>
      <c r="AY266" s="19" t="s">
        <v>154</v>
      </c>
      <c r="BE266" s="192">
        <f>IF(N266="základní",J266,0)</f>
        <v>0</v>
      </c>
      <c r="BF266" s="192">
        <f>IF(N266="snížená",J266,0)</f>
        <v>0</v>
      </c>
      <c r="BG266" s="192">
        <f>IF(N266="zákl. přenesená",J266,0)</f>
        <v>0</v>
      </c>
      <c r="BH266" s="192">
        <f>IF(N266="sníž. přenesená",J266,0)</f>
        <v>0</v>
      </c>
      <c r="BI266" s="192">
        <f>IF(N266="nulová",J266,0)</f>
        <v>0</v>
      </c>
      <c r="BJ266" s="19" t="s">
        <v>88</v>
      </c>
      <c r="BK266" s="192">
        <f>ROUND(I266*H266,2)</f>
        <v>0</v>
      </c>
      <c r="BL266" s="19" t="s">
        <v>161</v>
      </c>
      <c r="BM266" s="191" t="s">
        <v>1274</v>
      </c>
    </row>
    <row r="267" spans="1:47" s="2" customFormat="1" ht="11.25">
      <c r="A267" s="37"/>
      <c r="B267" s="38"/>
      <c r="C267" s="39"/>
      <c r="D267" s="193" t="s">
        <v>163</v>
      </c>
      <c r="E267" s="39"/>
      <c r="F267" s="194" t="s">
        <v>549</v>
      </c>
      <c r="G267" s="39"/>
      <c r="H267" s="39"/>
      <c r="I267" s="195"/>
      <c r="J267" s="39"/>
      <c r="K267" s="39"/>
      <c r="L267" s="42"/>
      <c r="M267" s="196"/>
      <c r="N267" s="197"/>
      <c r="O267" s="67"/>
      <c r="P267" s="67"/>
      <c r="Q267" s="67"/>
      <c r="R267" s="67"/>
      <c r="S267" s="67"/>
      <c r="T267" s="68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T267" s="19" t="s">
        <v>163</v>
      </c>
      <c r="AU267" s="19" t="s">
        <v>90</v>
      </c>
    </row>
    <row r="268" spans="2:51" s="13" customFormat="1" ht="11.25">
      <c r="B268" s="198"/>
      <c r="C268" s="199"/>
      <c r="D268" s="200" t="s">
        <v>165</v>
      </c>
      <c r="E268" s="201" t="s">
        <v>79</v>
      </c>
      <c r="F268" s="202" t="s">
        <v>1275</v>
      </c>
      <c r="G268" s="199"/>
      <c r="H268" s="203">
        <v>7</v>
      </c>
      <c r="I268" s="204"/>
      <c r="J268" s="199"/>
      <c r="K268" s="199"/>
      <c r="L268" s="205"/>
      <c r="M268" s="206"/>
      <c r="N268" s="207"/>
      <c r="O268" s="207"/>
      <c r="P268" s="207"/>
      <c r="Q268" s="207"/>
      <c r="R268" s="207"/>
      <c r="S268" s="207"/>
      <c r="T268" s="208"/>
      <c r="AT268" s="209" t="s">
        <v>165</v>
      </c>
      <c r="AU268" s="209" t="s">
        <v>90</v>
      </c>
      <c r="AV268" s="13" t="s">
        <v>90</v>
      </c>
      <c r="AW268" s="13" t="s">
        <v>41</v>
      </c>
      <c r="AX268" s="13" t="s">
        <v>81</v>
      </c>
      <c r="AY268" s="209" t="s">
        <v>154</v>
      </c>
    </row>
    <row r="269" spans="2:51" s="13" customFormat="1" ht="11.25">
      <c r="B269" s="198"/>
      <c r="C269" s="199"/>
      <c r="D269" s="200" t="s">
        <v>165</v>
      </c>
      <c r="E269" s="201" t="s">
        <v>79</v>
      </c>
      <c r="F269" s="202" t="s">
        <v>1276</v>
      </c>
      <c r="G269" s="199"/>
      <c r="H269" s="203">
        <v>-0.7</v>
      </c>
      <c r="I269" s="204"/>
      <c r="J269" s="199"/>
      <c r="K269" s="199"/>
      <c r="L269" s="205"/>
      <c r="M269" s="206"/>
      <c r="N269" s="207"/>
      <c r="O269" s="207"/>
      <c r="P269" s="207"/>
      <c r="Q269" s="207"/>
      <c r="R269" s="207"/>
      <c r="S269" s="207"/>
      <c r="T269" s="208"/>
      <c r="AT269" s="209" t="s">
        <v>165</v>
      </c>
      <c r="AU269" s="209" t="s">
        <v>90</v>
      </c>
      <c r="AV269" s="13" t="s">
        <v>90</v>
      </c>
      <c r="AW269" s="13" t="s">
        <v>41</v>
      </c>
      <c r="AX269" s="13" t="s">
        <v>81</v>
      </c>
      <c r="AY269" s="209" t="s">
        <v>154</v>
      </c>
    </row>
    <row r="270" spans="2:51" s="15" customFormat="1" ht="11.25">
      <c r="B270" s="220"/>
      <c r="C270" s="221"/>
      <c r="D270" s="200" t="s">
        <v>165</v>
      </c>
      <c r="E270" s="222" t="s">
        <v>79</v>
      </c>
      <c r="F270" s="223" t="s">
        <v>206</v>
      </c>
      <c r="G270" s="221"/>
      <c r="H270" s="224">
        <v>6.3</v>
      </c>
      <c r="I270" s="225"/>
      <c r="J270" s="221"/>
      <c r="K270" s="221"/>
      <c r="L270" s="226"/>
      <c r="M270" s="227"/>
      <c r="N270" s="228"/>
      <c r="O270" s="228"/>
      <c r="P270" s="228"/>
      <c r="Q270" s="228"/>
      <c r="R270" s="228"/>
      <c r="S270" s="228"/>
      <c r="T270" s="229"/>
      <c r="AT270" s="230" t="s">
        <v>165</v>
      </c>
      <c r="AU270" s="230" t="s">
        <v>90</v>
      </c>
      <c r="AV270" s="15" t="s">
        <v>161</v>
      </c>
      <c r="AW270" s="15" t="s">
        <v>41</v>
      </c>
      <c r="AX270" s="15" t="s">
        <v>88</v>
      </c>
      <c r="AY270" s="230" t="s">
        <v>154</v>
      </c>
    </row>
    <row r="271" spans="1:65" s="2" customFormat="1" ht="24.2" customHeight="1">
      <c r="A271" s="37"/>
      <c r="B271" s="38"/>
      <c r="C271" s="181" t="s">
        <v>483</v>
      </c>
      <c r="D271" s="181" t="s">
        <v>156</v>
      </c>
      <c r="E271" s="182" t="s">
        <v>555</v>
      </c>
      <c r="F271" s="183" t="s">
        <v>556</v>
      </c>
      <c r="G271" s="184" t="s">
        <v>193</v>
      </c>
      <c r="H271" s="185">
        <v>1.88</v>
      </c>
      <c r="I271" s="186"/>
      <c r="J271" s="185">
        <f>ROUND(I271*H271,2)</f>
        <v>0</v>
      </c>
      <c r="K271" s="183" t="s">
        <v>160</v>
      </c>
      <c r="L271" s="42"/>
      <c r="M271" s="187" t="s">
        <v>79</v>
      </c>
      <c r="N271" s="188" t="s">
        <v>51</v>
      </c>
      <c r="O271" s="67"/>
      <c r="P271" s="189">
        <f>O271*H271</f>
        <v>0</v>
      </c>
      <c r="Q271" s="189">
        <v>0</v>
      </c>
      <c r="R271" s="189">
        <f>Q271*H271</f>
        <v>0</v>
      </c>
      <c r="S271" s="189">
        <v>0</v>
      </c>
      <c r="T271" s="190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191" t="s">
        <v>161</v>
      </c>
      <c r="AT271" s="191" t="s">
        <v>156</v>
      </c>
      <c r="AU271" s="191" t="s">
        <v>90</v>
      </c>
      <c r="AY271" s="19" t="s">
        <v>154</v>
      </c>
      <c r="BE271" s="192">
        <f>IF(N271="základní",J271,0)</f>
        <v>0</v>
      </c>
      <c r="BF271" s="192">
        <f>IF(N271="snížená",J271,0)</f>
        <v>0</v>
      </c>
      <c r="BG271" s="192">
        <f>IF(N271="zákl. přenesená",J271,0)</f>
        <v>0</v>
      </c>
      <c r="BH271" s="192">
        <f>IF(N271="sníž. přenesená",J271,0)</f>
        <v>0</v>
      </c>
      <c r="BI271" s="192">
        <f>IF(N271="nulová",J271,0)</f>
        <v>0</v>
      </c>
      <c r="BJ271" s="19" t="s">
        <v>88</v>
      </c>
      <c r="BK271" s="192">
        <f>ROUND(I271*H271,2)</f>
        <v>0</v>
      </c>
      <c r="BL271" s="19" t="s">
        <v>161</v>
      </c>
      <c r="BM271" s="191" t="s">
        <v>1277</v>
      </c>
    </row>
    <row r="272" spans="1:47" s="2" customFormat="1" ht="11.25">
      <c r="A272" s="37"/>
      <c r="B272" s="38"/>
      <c r="C272" s="39"/>
      <c r="D272" s="193" t="s">
        <v>163</v>
      </c>
      <c r="E272" s="39"/>
      <c r="F272" s="194" t="s">
        <v>558</v>
      </c>
      <c r="G272" s="39"/>
      <c r="H272" s="39"/>
      <c r="I272" s="195"/>
      <c r="J272" s="39"/>
      <c r="K272" s="39"/>
      <c r="L272" s="42"/>
      <c r="M272" s="196"/>
      <c r="N272" s="197"/>
      <c r="O272" s="67"/>
      <c r="P272" s="67"/>
      <c r="Q272" s="67"/>
      <c r="R272" s="67"/>
      <c r="S272" s="67"/>
      <c r="T272" s="68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19" t="s">
        <v>163</v>
      </c>
      <c r="AU272" s="19" t="s">
        <v>90</v>
      </c>
    </row>
    <row r="273" spans="2:51" s="13" customFormat="1" ht="11.25">
      <c r="B273" s="198"/>
      <c r="C273" s="199"/>
      <c r="D273" s="200" t="s">
        <v>165</v>
      </c>
      <c r="E273" s="201" t="s">
        <v>79</v>
      </c>
      <c r="F273" s="202" t="s">
        <v>1208</v>
      </c>
      <c r="G273" s="199"/>
      <c r="H273" s="203">
        <v>2.03</v>
      </c>
      <c r="I273" s="204"/>
      <c r="J273" s="199"/>
      <c r="K273" s="199"/>
      <c r="L273" s="205"/>
      <c r="M273" s="206"/>
      <c r="N273" s="207"/>
      <c r="O273" s="207"/>
      <c r="P273" s="207"/>
      <c r="Q273" s="207"/>
      <c r="R273" s="207"/>
      <c r="S273" s="207"/>
      <c r="T273" s="208"/>
      <c r="AT273" s="209" t="s">
        <v>165</v>
      </c>
      <c r="AU273" s="209" t="s">
        <v>90</v>
      </c>
      <c r="AV273" s="13" t="s">
        <v>90</v>
      </c>
      <c r="AW273" s="13" t="s">
        <v>41</v>
      </c>
      <c r="AX273" s="13" t="s">
        <v>81</v>
      </c>
      <c r="AY273" s="209" t="s">
        <v>154</v>
      </c>
    </row>
    <row r="274" spans="2:51" s="13" customFormat="1" ht="11.25">
      <c r="B274" s="198"/>
      <c r="C274" s="199"/>
      <c r="D274" s="200" t="s">
        <v>165</v>
      </c>
      <c r="E274" s="201" t="s">
        <v>79</v>
      </c>
      <c r="F274" s="202" t="s">
        <v>1278</v>
      </c>
      <c r="G274" s="199"/>
      <c r="H274" s="203">
        <v>-0.15</v>
      </c>
      <c r="I274" s="204"/>
      <c r="J274" s="199"/>
      <c r="K274" s="199"/>
      <c r="L274" s="205"/>
      <c r="M274" s="206"/>
      <c r="N274" s="207"/>
      <c r="O274" s="207"/>
      <c r="P274" s="207"/>
      <c r="Q274" s="207"/>
      <c r="R274" s="207"/>
      <c r="S274" s="207"/>
      <c r="T274" s="208"/>
      <c r="AT274" s="209" t="s">
        <v>165</v>
      </c>
      <c r="AU274" s="209" t="s">
        <v>90</v>
      </c>
      <c r="AV274" s="13" t="s">
        <v>90</v>
      </c>
      <c r="AW274" s="13" t="s">
        <v>41</v>
      </c>
      <c r="AX274" s="13" t="s">
        <v>81</v>
      </c>
      <c r="AY274" s="209" t="s">
        <v>154</v>
      </c>
    </row>
    <row r="275" spans="2:51" s="15" customFormat="1" ht="11.25">
      <c r="B275" s="220"/>
      <c r="C275" s="221"/>
      <c r="D275" s="200" t="s">
        <v>165</v>
      </c>
      <c r="E275" s="222" t="s">
        <v>79</v>
      </c>
      <c r="F275" s="223" t="s">
        <v>206</v>
      </c>
      <c r="G275" s="221"/>
      <c r="H275" s="224">
        <v>1.88</v>
      </c>
      <c r="I275" s="225"/>
      <c r="J275" s="221"/>
      <c r="K275" s="221"/>
      <c r="L275" s="226"/>
      <c r="M275" s="227"/>
      <c r="N275" s="228"/>
      <c r="O275" s="228"/>
      <c r="P275" s="228"/>
      <c r="Q275" s="228"/>
      <c r="R275" s="228"/>
      <c r="S275" s="228"/>
      <c r="T275" s="229"/>
      <c r="AT275" s="230" t="s">
        <v>165</v>
      </c>
      <c r="AU275" s="230" t="s">
        <v>90</v>
      </c>
      <c r="AV275" s="15" t="s">
        <v>161</v>
      </c>
      <c r="AW275" s="15" t="s">
        <v>41</v>
      </c>
      <c r="AX275" s="15" t="s">
        <v>88</v>
      </c>
      <c r="AY275" s="230" t="s">
        <v>154</v>
      </c>
    </row>
    <row r="276" spans="1:65" s="2" customFormat="1" ht="21.75" customHeight="1">
      <c r="A276" s="37"/>
      <c r="B276" s="38"/>
      <c r="C276" s="181" t="s">
        <v>489</v>
      </c>
      <c r="D276" s="181" t="s">
        <v>156</v>
      </c>
      <c r="E276" s="182" t="s">
        <v>585</v>
      </c>
      <c r="F276" s="183" t="s">
        <v>586</v>
      </c>
      <c r="G276" s="184" t="s">
        <v>216</v>
      </c>
      <c r="H276" s="185">
        <v>55.5</v>
      </c>
      <c r="I276" s="186"/>
      <c r="J276" s="185">
        <f>ROUND(I276*H276,2)</f>
        <v>0</v>
      </c>
      <c r="K276" s="183" t="s">
        <v>160</v>
      </c>
      <c r="L276" s="42"/>
      <c r="M276" s="187" t="s">
        <v>79</v>
      </c>
      <c r="N276" s="188" t="s">
        <v>51</v>
      </c>
      <c r="O276" s="67"/>
      <c r="P276" s="189">
        <f>O276*H276</f>
        <v>0</v>
      </c>
      <c r="Q276" s="189">
        <v>0.00465</v>
      </c>
      <c r="R276" s="189">
        <f>Q276*H276</f>
        <v>0.258075</v>
      </c>
      <c r="S276" s="189">
        <v>0</v>
      </c>
      <c r="T276" s="190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191" t="s">
        <v>161</v>
      </c>
      <c r="AT276" s="191" t="s">
        <v>156</v>
      </c>
      <c r="AU276" s="191" t="s">
        <v>90</v>
      </c>
      <c r="AY276" s="19" t="s">
        <v>154</v>
      </c>
      <c r="BE276" s="192">
        <f>IF(N276="základní",J276,0)</f>
        <v>0</v>
      </c>
      <c r="BF276" s="192">
        <f>IF(N276="snížená",J276,0)</f>
        <v>0</v>
      </c>
      <c r="BG276" s="192">
        <f>IF(N276="zákl. přenesená",J276,0)</f>
        <v>0</v>
      </c>
      <c r="BH276" s="192">
        <f>IF(N276="sníž. přenesená",J276,0)</f>
        <v>0</v>
      </c>
      <c r="BI276" s="192">
        <f>IF(N276="nulová",J276,0)</f>
        <v>0</v>
      </c>
      <c r="BJ276" s="19" t="s">
        <v>88</v>
      </c>
      <c r="BK276" s="192">
        <f>ROUND(I276*H276,2)</f>
        <v>0</v>
      </c>
      <c r="BL276" s="19" t="s">
        <v>161</v>
      </c>
      <c r="BM276" s="191" t="s">
        <v>1279</v>
      </c>
    </row>
    <row r="277" spans="1:47" s="2" customFormat="1" ht="11.25">
      <c r="A277" s="37"/>
      <c r="B277" s="38"/>
      <c r="C277" s="39"/>
      <c r="D277" s="193" t="s">
        <v>163</v>
      </c>
      <c r="E277" s="39"/>
      <c r="F277" s="194" t="s">
        <v>588</v>
      </c>
      <c r="G277" s="39"/>
      <c r="H277" s="39"/>
      <c r="I277" s="195"/>
      <c r="J277" s="39"/>
      <c r="K277" s="39"/>
      <c r="L277" s="42"/>
      <c r="M277" s="196"/>
      <c r="N277" s="197"/>
      <c r="O277" s="67"/>
      <c r="P277" s="67"/>
      <c r="Q277" s="67"/>
      <c r="R277" s="67"/>
      <c r="S277" s="67"/>
      <c r="T277" s="68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T277" s="19" t="s">
        <v>163</v>
      </c>
      <c r="AU277" s="19" t="s">
        <v>90</v>
      </c>
    </row>
    <row r="278" spans="2:51" s="13" customFormat="1" ht="11.25">
      <c r="B278" s="198"/>
      <c r="C278" s="199"/>
      <c r="D278" s="200" t="s">
        <v>165</v>
      </c>
      <c r="E278" s="201" t="s">
        <v>79</v>
      </c>
      <c r="F278" s="202" t="s">
        <v>1280</v>
      </c>
      <c r="G278" s="199"/>
      <c r="H278" s="203">
        <v>29.26</v>
      </c>
      <c r="I278" s="204"/>
      <c r="J278" s="199"/>
      <c r="K278" s="199"/>
      <c r="L278" s="205"/>
      <c r="M278" s="206"/>
      <c r="N278" s="207"/>
      <c r="O278" s="207"/>
      <c r="P278" s="207"/>
      <c r="Q278" s="207"/>
      <c r="R278" s="207"/>
      <c r="S278" s="207"/>
      <c r="T278" s="208"/>
      <c r="AT278" s="209" t="s">
        <v>165</v>
      </c>
      <c r="AU278" s="209" t="s">
        <v>90</v>
      </c>
      <c r="AV278" s="13" t="s">
        <v>90</v>
      </c>
      <c r="AW278" s="13" t="s">
        <v>41</v>
      </c>
      <c r="AX278" s="13" t="s">
        <v>81</v>
      </c>
      <c r="AY278" s="209" t="s">
        <v>154</v>
      </c>
    </row>
    <row r="279" spans="2:51" s="13" customFormat="1" ht="11.25">
      <c r="B279" s="198"/>
      <c r="C279" s="199"/>
      <c r="D279" s="200" t="s">
        <v>165</v>
      </c>
      <c r="E279" s="201" t="s">
        <v>79</v>
      </c>
      <c r="F279" s="202" t="s">
        <v>1281</v>
      </c>
      <c r="G279" s="199"/>
      <c r="H279" s="203">
        <v>20.46</v>
      </c>
      <c r="I279" s="204"/>
      <c r="J279" s="199"/>
      <c r="K279" s="199"/>
      <c r="L279" s="205"/>
      <c r="M279" s="206"/>
      <c r="N279" s="207"/>
      <c r="O279" s="207"/>
      <c r="P279" s="207"/>
      <c r="Q279" s="207"/>
      <c r="R279" s="207"/>
      <c r="S279" s="207"/>
      <c r="T279" s="208"/>
      <c r="AT279" s="209" t="s">
        <v>165</v>
      </c>
      <c r="AU279" s="209" t="s">
        <v>90</v>
      </c>
      <c r="AV279" s="13" t="s">
        <v>90</v>
      </c>
      <c r="AW279" s="13" t="s">
        <v>41</v>
      </c>
      <c r="AX279" s="13" t="s">
        <v>81</v>
      </c>
      <c r="AY279" s="209" t="s">
        <v>154</v>
      </c>
    </row>
    <row r="280" spans="2:51" s="13" customFormat="1" ht="11.25">
      <c r="B280" s="198"/>
      <c r="C280" s="199"/>
      <c r="D280" s="200" t="s">
        <v>165</v>
      </c>
      <c r="E280" s="201" t="s">
        <v>79</v>
      </c>
      <c r="F280" s="202" t="s">
        <v>1282</v>
      </c>
      <c r="G280" s="199"/>
      <c r="H280" s="203">
        <v>6.28</v>
      </c>
      <c r="I280" s="204"/>
      <c r="J280" s="199"/>
      <c r="K280" s="199"/>
      <c r="L280" s="205"/>
      <c r="M280" s="206"/>
      <c r="N280" s="207"/>
      <c r="O280" s="207"/>
      <c r="P280" s="207"/>
      <c r="Q280" s="207"/>
      <c r="R280" s="207"/>
      <c r="S280" s="207"/>
      <c r="T280" s="208"/>
      <c r="AT280" s="209" t="s">
        <v>165</v>
      </c>
      <c r="AU280" s="209" t="s">
        <v>90</v>
      </c>
      <c r="AV280" s="13" t="s">
        <v>90</v>
      </c>
      <c r="AW280" s="13" t="s">
        <v>41</v>
      </c>
      <c r="AX280" s="13" t="s">
        <v>81</v>
      </c>
      <c r="AY280" s="209" t="s">
        <v>154</v>
      </c>
    </row>
    <row r="281" spans="2:51" s="13" customFormat="1" ht="11.25">
      <c r="B281" s="198"/>
      <c r="C281" s="199"/>
      <c r="D281" s="200" t="s">
        <v>165</v>
      </c>
      <c r="E281" s="201" t="s">
        <v>79</v>
      </c>
      <c r="F281" s="202" t="s">
        <v>1283</v>
      </c>
      <c r="G281" s="199"/>
      <c r="H281" s="203">
        <v>-1.13</v>
      </c>
      <c r="I281" s="204"/>
      <c r="J281" s="199"/>
      <c r="K281" s="199"/>
      <c r="L281" s="205"/>
      <c r="M281" s="206"/>
      <c r="N281" s="207"/>
      <c r="O281" s="207"/>
      <c r="P281" s="207"/>
      <c r="Q281" s="207"/>
      <c r="R281" s="207"/>
      <c r="S281" s="207"/>
      <c r="T281" s="208"/>
      <c r="AT281" s="209" t="s">
        <v>165</v>
      </c>
      <c r="AU281" s="209" t="s">
        <v>90</v>
      </c>
      <c r="AV281" s="13" t="s">
        <v>90</v>
      </c>
      <c r="AW281" s="13" t="s">
        <v>41</v>
      </c>
      <c r="AX281" s="13" t="s">
        <v>81</v>
      </c>
      <c r="AY281" s="209" t="s">
        <v>154</v>
      </c>
    </row>
    <row r="282" spans="2:51" s="13" customFormat="1" ht="11.25">
      <c r="B282" s="198"/>
      <c r="C282" s="199"/>
      <c r="D282" s="200" t="s">
        <v>165</v>
      </c>
      <c r="E282" s="201" t="s">
        <v>79</v>
      </c>
      <c r="F282" s="202" t="s">
        <v>1284</v>
      </c>
      <c r="G282" s="199"/>
      <c r="H282" s="203">
        <v>-2.01</v>
      </c>
      <c r="I282" s="204"/>
      <c r="J282" s="199"/>
      <c r="K282" s="199"/>
      <c r="L282" s="205"/>
      <c r="M282" s="206"/>
      <c r="N282" s="207"/>
      <c r="O282" s="207"/>
      <c r="P282" s="207"/>
      <c r="Q282" s="207"/>
      <c r="R282" s="207"/>
      <c r="S282" s="207"/>
      <c r="T282" s="208"/>
      <c r="AT282" s="209" t="s">
        <v>165</v>
      </c>
      <c r="AU282" s="209" t="s">
        <v>90</v>
      </c>
      <c r="AV282" s="13" t="s">
        <v>90</v>
      </c>
      <c r="AW282" s="13" t="s">
        <v>41</v>
      </c>
      <c r="AX282" s="13" t="s">
        <v>81</v>
      </c>
      <c r="AY282" s="209" t="s">
        <v>154</v>
      </c>
    </row>
    <row r="283" spans="2:51" s="13" customFormat="1" ht="11.25">
      <c r="B283" s="198"/>
      <c r="C283" s="199"/>
      <c r="D283" s="200" t="s">
        <v>165</v>
      </c>
      <c r="E283" s="201" t="s">
        <v>79</v>
      </c>
      <c r="F283" s="202" t="s">
        <v>592</v>
      </c>
      <c r="G283" s="199"/>
      <c r="H283" s="203">
        <v>1.13</v>
      </c>
      <c r="I283" s="204"/>
      <c r="J283" s="199"/>
      <c r="K283" s="199"/>
      <c r="L283" s="205"/>
      <c r="M283" s="206"/>
      <c r="N283" s="207"/>
      <c r="O283" s="207"/>
      <c r="P283" s="207"/>
      <c r="Q283" s="207"/>
      <c r="R283" s="207"/>
      <c r="S283" s="207"/>
      <c r="T283" s="208"/>
      <c r="AT283" s="209" t="s">
        <v>165</v>
      </c>
      <c r="AU283" s="209" t="s">
        <v>90</v>
      </c>
      <c r="AV283" s="13" t="s">
        <v>90</v>
      </c>
      <c r="AW283" s="13" t="s">
        <v>41</v>
      </c>
      <c r="AX283" s="13" t="s">
        <v>81</v>
      </c>
      <c r="AY283" s="209" t="s">
        <v>154</v>
      </c>
    </row>
    <row r="284" spans="2:51" s="13" customFormat="1" ht="11.25">
      <c r="B284" s="198"/>
      <c r="C284" s="199"/>
      <c r="D284" s="200" t="s">
        <v>165</v>
      </c>
      <c r="E284" s="201" t="s">
        <v>79</v>
      </c>
      <c r="F284" s="202" t="s">
        <v>1285</v>
      </c>
      <c r="G284" s="199"/>
      <c r="H284" s="203">
        <v>1.51</v>
      </c>
      <c r="I284" s="204"/>
      <c r="J284" s="199"/>
      <c r="K284" s="199"/>
      <c r="L284" s="205"/>
      <c r="M284" s="206"/>
      <c r="N284" s="207"/>
      <c r="O284" s="207"/>
      <c r="P284" s="207"/>
      <c r="Q284" s="207"/>
      <c r="R284" s="207"/>
      <c r="S284" s="207"/>
      <c r="T284" s="208"/>
      <c r="AT284" s="209" t="s">
        <v>165</v>
      </c>
      <c r="AU284" s="209" t="s">
        <v>90</v>
      </c>
      <c r="AV284" s="13" t="s">
        <v>90</v>
      </c>
      <c r="AW284" s="13" t="s">
        <v>41</v>
      </c>
      <c r="AX284" s="13" t="s">
        <v>81</v>
      </c>
      <c r="AY284" s="209" t="s">
        <v>154</v>
      </c>
    </row>
    <row r="285" spans="2:51" s="15" customFormat="1" ht="11.25">
      <c r="B285" s="220"/>
      <c r="C285" s="221"/>
      <c r="D285" s="200" t="s">
        <v>165</v>
      </c>
      <c r="E285" s="222" t="s">
        <v>79</v>
      </c>
      <c r="F285" s="223" t="s">
        <v>206</v>
      </c>
      <c r="G285" s="221"/>
      <c r="H285" s="224">
        <v>55.5</v>
      </c>
      <c r="I285" s="225"/>
      <c r="J285" s="221"/>
      <c r="K285" s="221"/>
      <c r="L285" s="226"/>
      <c r="M285" s="227"/>
      <c r="N285" s="228"/>
      <c r="O285" s="228"/>
      <c r="P285" s="228"/>
      <c r="Q285" s="228"/>
      <c r="R285" s="228"/>
      <c r="S285" s="228"/>
      <c r="T285" s="229"/>
      <c r="AT285" s="230" t="s">
        <v>165</v>
      </c>
      <c r="AU285" s="230" t="s">
        <v>90</v>
      </c>
      <c r="AV285" s="15" t="s">
        <v>161</v>
      </c>
      <c r="AW285" s="15" t="s">
        <v>41</v>
      </c>
      <c r="AX285" s="15" t="s">
        <v>88</v>
      </c>
      <c r="AY285" s="230" t="s">
        <v>154</v>
      </c>
    </row>
    <row r="286" spans="1:65" s="2" customFormat="1" ht="16.5" customHeight="1">
      <c r="A286" s="37"/>
      <c r="B286" s="38"/>
      <c r="C286" s="181" t="s">
        <v>496</v>
      </c>
      <c r="D286" s="181" t="s">
        <v>156</v>
      </c>
      <c r="E286" s="182" t="s">
        <v>596</v>
      </c>
      <c r="F286" s="183" t="s">
        <v>597</v>
      </c>
      <c r="G286" s="184" t="s">
        <v>216</v>
      </c>
      <c r="H286" s="185">
        <v>10.52</v>
      </c>
      <c r="I286" s="186"/>
      <c r="J286" s="185">
        <f>ROUND(I286*H286,2)</f>
        <v>0</v>
      </c>
      <c r="K286" s="183" t="s">
        <v>160</v>
      </c>
      <c r="L286" s="42"/>
      <c r="M286" s="187" t="s">
        <v>79</v>
      </c>
      <c r="N286" s="188" t="s">
        <v>51</v>
      </c>
      <c r="O286" s="67"/>
      <c r="P286" s="189">
        <f>O286*H286</f>
        <v>0</v>
      </c>
      <c r="Q286" s="189">
        <v>0.00396</v>
      </c>
      <c r="R286" s="189">
        <f>Q286*H286</f>
        <v>0.0416592</v>
      </c>
      <c r="S286" s="189">
        <v>0</v>
      </c>
      <c r="T286" s="190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191" t="s">
        <v>161</v>
      </c>
      <c r="AT286" s="191" t="s">
        <v>156</v>
      </c>
      <c r="AU286" s="191" t="s">
        <v>90</v>
      </c>
      <c r="AY286" s="19" t="s">
        <v>154</v>
      </c>
      <c r="BE286" s="192">
        <f>IF(N286="základní",J286,0)</f>
        <v>0</v>
      </c>
      <c r="BF286" s="192">
        <f>IF(N286="snížená",J286,0)</f>
        <v>0</v>
      </c>
      <c r="BG286" s="192">
        <f>IF(N286="zákl. přenesená",J286,0)</f>
        <v>0</v>
      </c>
      <c r="BH286" s="192">
        <f>IF(N286="sníž. přenesená",J286,0)</f>
        <v>0</v>
      </c>
      <c r="BI286" s="192">
        <f>IF(N286="nulová",J286,0)</f>
        <v>0</v>
      </c>
      <c r="BJ286" s="19" t="s">
        <v>88</v>
      </c>
      <c r="BK286" s="192">
        <f>ROUND(I286*H286,2)</f>
        <v>0</v>
      </c>
      <c r="BL286" s="19" t="s">
        <v>161</v>
      </c>
      <c r="BM286" s="191" t="s">
        <v>1286</v>
      </c>
    </row>
    <row r="287" spans="1:47" s="2" customFormat="1" ht="11.25">
      <c r="A287" s="37"/>
      <c r="B287" s="38"/>
      <c r="C287" s="39"/>
      <c r="D287" s="193" t="s">
        <v>163</v>
      </c>
      <c r="E287" s="39"/>
      <c r="F287" s="194" t="s">
        <v>599</v>
      </c>
      <c r="G287" s="39"/>
      <c r="H287" s="39"/>
      <c r="I287" s="195"/>
      <c r="J287" s="39"/>
      <c r="K287" s="39"/>
      <c r="L287" s="42"/>
      <c r="M287" s="196"/>
      <c r="N287" s="197"/>
      <c r="O287" s="67"/>
      <c r="P287" s="67"/>
      <c r="Q287" s="67"/>
      <c r="R287" s="67"/>
      <c r="S287" s="67"/>
      <c r="T287" s="68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T287" s="19" t="s">
        <v>163</v>
      </c>
      <c r="AU287" s="19" t="s">
        <v>90</v>
      </c>
    </row>
    <row r="288" spans="2:51" s="13" customFormat="1" ht="11.25">
      <c r="B288" s="198"/>
      <c r="C288" s="199"/>
      <c r="D288" s="200" t="s">
        <v>165</v>
      </c>
      <c r="E288" s="201" t="s">
        <v>79</v>
      </c>
      <c r="F288" s="202" t="s">
        <v>1287</v>
      </c>
      <c r="G288" s="199"/>
      <c r="H288" s="203">
        <v>6.74</v>
      </c>
      <c r="I288" s="204"/>
      <c r="J288" s="199"/>
      <c r="K288" s="199"/>
      <c r="L288" s="205"/>
      <c r="M288" s="206"/>
      <c r="N288" s="207"/>
      <c r="O288" s="207"/>
      <c r="P288" s="207"/>
      <c r="Q288" s="207"/>
      <c r="R288" s="207"/>
      <c r="S288" s="207"/>
      <c r="T288" s="208"/>
      <c r="AT288" s="209" t="s">
        <v>165</v>
      </c>
      <c r="AU288" s="209" t="s">
        <v>90</v>
      </c>
      <c r="AV288" s="13" t="s">
        <v>90</v>
      </c>
      <c r="AW288" s="13" t="s">
        <v>41</v>
      </c>
      <c r="AX288" s="13" t="s">
        <v>81</v>
      </c>
      <c r="AY288" s="209" t="s">
        <v>154</v>
      </c>
    </row>
    <row r="289" spans="2:51" s="13" customFormat="1" ht="11.25">
      <c r="B289" s="198"/>
      <c r="C289" s="199"/>
      <c r="D289" s="200" t="s">
        <v>165</v>
      </c>
      <c r="E289" s="201" t="s">
        <v>79</v>
      </c>
      <c r="F289" s="202" t="s">
        <v>1288</v>
      </c>
      <c r="G289" s="199"/>
      <c r="H289" s="203">
        <v>3.03</v>
      </c>
      <c r="I289" s="204"/>
      <c r="J289" s="199"/>
      <c r="K289" s="199"/>
      <c r="L289" s="205"/>
      <c r="M289" s="206"/>
      <c r="N289" s="207"/>
      <c r="O289" s="207"/>
      <c r="P289" s="207"/>
      <c r="Q289" s="207"/>
      <c r="R289" s="207"/>
      <c r="S289" s="207"/>
      <c r="T289" s="208"/>
      <c r="AT289" s="209" t="s">
        <v>165</v>
      </c>
      <c r="AU289" s="209" t="s">
        <v>90</v>
      </c>
      <c r="AV289" s="13" t="s">
        <v>90</v>
      </c>
      <c r="AW289" s="13" t="s">
        <v>41</v>
      </c>
      <c r="AX289" s="13" t="s">
        <v>81</v>
      </c>
      <c r="AY289" s="209" t="s">
        <v>154</v>
      </c>
    </row>
    <row r="290" spans="2:51" s="13" customFormat="1" ht="11.25">
      <c r="B290" s="198"/>
      <c r="C290" s="199"/>
      <c r="D290" s="200" t="s">
        <v>165</v>
      </c>
      <c r="E290" s="201" t="s">
        <v>79</v>
      </c>
      <c r="F290" s="202" t="s">
        <v>1289</v>
      </c>
      <c r="G290" s="199"/>
      <c r="H290" s="203">
        <v>0.75</v>
      </c>
      <c r="I290" s="204"/>
      <c r="J290" s="199"/>
      <c r="K290" s="199"/>
      <c r="L290" s="205"/>
      <c r="M290" s="206"/>
      <c r="N290" s="207"/>
      <c r="O290" s="207"/>
      <c r="P290" s="207"/>
      <c r="Q290" s="207"/>
      <c r="R290" s="207"/>
      <c r="S290" s="207"/>
      <c r="T290" s="208"/>
      <c r="AT290" s="209" t="s">
        <v>165</v>
      </c>
      <c r="AU290" s="209" t="s">
        <v>90</v>
      </c>
      <c r="AV290" s="13" t="s">
        <v>90</v>
      </c>
      <c r="AW290" s="13" t="s">
        <v>41</v>
      </c>
      <c r="AX290" s="13" t="s">
        <v>81</v>
      </c>
      <c r="AY290" s="209" t="s">
        <v>154</v>
      </c>
    </row>
    <row r="291" spans="2:51" s="15" customFormat="1" ht="11.25">
      <c r="B291" s="220"/>
      <c r="C291" s="221"/>
      <c r="D291" s="200" t="s">
        <v>165</v>
      </c>
      <c r="E291" s="222" t="s">
        <v>79</v>
      </c>
      <c r="F291" s="223" t="s">
        <v>206</v>
      </c>
      <c r="G291" s="221"/>
      <c r="H291" s="224">
        <v>10.52</v>
      </c>
      <c r="I291" s="225"/>
      <c r="J291" s="221"/>
      <c r="K291" s="221"/>
      <c r="L291" s="226"/>
      <c r="M291" s="227"/>
      <c r="N291" s="228"/>
      <c r="O291" s="228"/>
      <c r="P291" s="228"/>
      <c r="Q291" s="228"/>
      <c r="R291" s="228"/>
      <c r="S291" s="228"/>
      <c r="T291" s="229"/>
      <c r="AT291" s="230" t="s">
        <v>165</v>
      </c>
      <c r="AU291" s="230" t="s">
        <v>90</v>
      </c>
      <c r="AV291" s="15" t="s">
        <v>161</v>
      </c>
      <c r="AW291" s="15" t="s">
        <v>41</v>
      </c>
      <c r="AX291" s="15" t="s">
        <v>88</v>
      </c>
      <c r="AY291" s="230" t="s">
        <v>154</v>
      </c>
    </row>
    <row r="292" spans="1:65" s="2" customFormat="1" ht="16.5" customHeight="1">
      <c r="A292" s="37"/>
      <c r="B292" s="38"/>
      <c r="C292" s="181" t="s">
        <v>501</v>
      </c>
      <c r="D292" s="181" t="s">
        <v>156</v>
      </c>
      <c r="E292" s="182" t="s">
        <v>605</v>
      </c>
      <c r="F292" s="183" t="s">
        <v>606</v>
      </c>
      <c r="G292" s="184" t="s">
        <v>280</v>
      </c>
      <c r="H292" s="185">
        <v>0.44</v>
      </c>
      <c r="I292" s="186"/>
      <c r="J292" s="185">
        <f>ROUND(I292*H292,2)</f>
        <v>0</v>
      </c>
      <c r="K292" s="183" t="s">
        <v>160</v>
      </c>
      <c r="L292" s="42"/>
      <c r="M292" s="187" t="s">
        <v>79</v>
      </c>
      <c r="N292" s="188" t="s">
        <v>51</v>
      </c>
      <c r="O292" s="67"/>
      <c r="P292" s="189">
        <f>O292*H292</f>
        <v>0</v>
      </c>
      <c r="Q292" s="189">
        <v>1.04232</v>
      </c>
      <c r="R292" s="189">
        <f>Q292*H292</f>
        <v>0.45862079999999994</v>
      </c>
      <c r="S292" s="189">
        <v>0</v>
      </c>
      <c r="T292" s="190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191" t="s">
        <v>161</v>
      </c>
      <c r="AT292" s="191" t="s">
        <v>156</v>
      </c>
      <c r="AU292" s="191" t="s">
        <v>90</v>
      </c>
      <c r="AY292" s="19" t="s">
        <v>154</v>
      </c>
      <c r="BE292" s="192">
        <f>IF(N292="základní",J292,0)</f>
        <v>0</v>
      </c>
      <c r="BF292" s="192">
        <f>IF(N292="snížená",J292,0)</f>
        <v>0</v>
      </c>
      <c r="BG292" s="192">
        <f>IF(N292="zákl. přenesená",J292,0)</f>
        <v>0</v>
      </c>
      <c r="BH292" s="192">
        <f>IF(N292="sníž. přenesená",J292,0)</f>
        <v>0</v>
      </c>
      <c r="BI292" s="192">
        <f>IF(N292="nulová",J292,0)</f>
        <v>0</v>
      </c>
      <c r="BJ292" s="19" t="s">
        <v>88</v>
      </c>
      <c r="BK292" s="192">
        <f>ROUND(I292*H292,2)</f>
        <v>0</v>
      </c>
      <c r="BL292" s="19" t="s">
        <v>161</v>
      </c>
      <c r="BM292" s="191" t="s">
        <v>1290</v>
      </c>
    </row>
    <row r="293" spans="1:47" s="2" customFormat="1" ht="11.25">
      <c r="A293" s="37"/>
      <c r="B293" s="38"/>
      <c r="C293" s="39"/>
      <c r="D293" s="193" t="s">
        <v>163</v>
      </c>
      <c r="E293" s="39"/>
      <c r="F293" s="194" t="s">
        <v>608</v>
      </c>
      <c r="G293" s="39"/>
      <c r="H293" s="39"/>
      <c r="I293" s="195"/>
      <c r="J293" s="39"/>
      <c r="K293" s="39"/>
      <c r="L293" s="42"/>
      <c r="M293" s="196"/>
      <c r="N293" s="197"/>
      <c r="O293" s="67"/>
      <c r="P293" s="67"/>
      <c r="Q293" s="67"/>
      <c r="R293" s="67"/>
      <c r="S293" s="67"/>
      <c r="T293" s="68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T293" s="19" t="s">
        <v>163</v>
      </c>
      <c r="AU293" s="19" t="s">
        <v>90</v>
      </c>
    </row>
    <row r="294" spans="2:51" s="14" customFormat="1" ht="11.25">
      <c r="B294" s="210"/>
      <c r="C294" s="211"/>
      <c r="D294" s="200" t="s">
        <v>165</v>
      </c>
      <c r="E294" s="212" t="s">
        <v>79</v>
      </c>
      <c r="F294" s="213" t="s">
        <v>393</v>
      </c>
      <c r="G294" s="211"/>
      <c r="H294" s="212" t="s">
        <v>79</v>
      </c>
      <c r="I294" s="214"/>
      <c r="J294" s="211"/>
      <c r="K294" s="211"/>
      <c r="L294" s="215"/>
      <c r="M294" s="216"/>
      <c r="N294" s="217"/>
      <c r="O294" s="217"/>
      <c r="P294" s="217"/>
      <c r="Q294" s="217"/>
      <c r="R294" s="217"/>
      <c r="S294" s="217"/>
      <c r="T294" s="218"/>
      <c r="AT294" s="219" t="s">
        <v>165</v>
      </c>
      <c r="AU294" s="219" t="s">
        <v>90</v>
      </c>
      <c r="AV294" s="14" t="s">
        <v>88</v>
      </c>
      <c r="AW294" s="14" t="s">
        <v>41</v>
      </c>
      <c r="AX294" s="14" t="s">
        <v>81</v>
      </c>
      <c r="AY294" s="219" t="s">
        <v>154</v>
      </c>
    </row>
    <row r="295" spans="2:51" s="13" customFormat="1" ht="11.25">
      <c r="B295" s="198"/>
      <c r="C295" s="199"/>
      <c r="D295" s="200" t="s">
        <v>165</v>
      </c>
      <c r="E295" s="201" t="s">
        <v>79</v>
      </c>
      <c r="F295" s="202" t="s">
        <v>1291</v>
      </c>
      <c r="G295" s="199"/>
      <c r="H295" s="203">
        <v>0.44</v>
      </c>
      <c r="I295" s="204"/>
      <c r="J295" s="199"/>
      <c r="K295" s="199"/>
      <c r="L295" s="205"/>
      <c r="M295" s="206"/>
      <c r="N295" s="207"/>
      <c r="O295" s="207"/>
      <c r="P295" s="207"/>
      <c r="Q295" s="207"/>
      <c r="R295" s="207"/>
      <c r="S295" s="207"/>
      <c r="T295" s="208"/>
      <c r="AT295" s="209" t="s">
        <v>165</v>
      </c>
      <c r="AU295" s="209" t="s">
        <v>90</v>
      </c>
      <c r="AV295" s="13" t="s">
        <v>90</v>
      </c>
      <c r="AW295" s="13" t="s">
        <v>41</v>
      </c>
      <c r="AX295" s="13" t="s">
        <v>81</v>
      </c>
      <c r="AY295" s="209" t="s">
        <v>154</v>
      </c>
    </row>
    <row r="296" spans="2:51" s="15" customFormat="1" ht="11.25">
      <c r="B296" s="220"/>
      <c r="C296" s="221"/>
      <c r="D296" s="200" t="s">
        <v>165</v>
      </c>
      <c r="E296" s="222" t="s">
        <v>79</v>
      </c>
      <c r="F296" s="223" t="s">
        <v>206</v>
      </c>
      <c r="G296" s="221"/>
      <c r="H296" s="224">
        <v>0.44</v>
      </c>
      <c r="I296" s="225"/>
      <c r="J296" s="221"/>
      <c r="K296" s="221"/>
      <c r="L296" s="226"/>
      <c r="M296" s="227"/>
      <c r="N296" s="228"/>
      <c r="O296" s="228"/>
      <c r="P296" s="228"/>
      <c r="Q296" s="228"/>
      <c r="R296" s="228"/>
      <c r="S296" s="228"/>
      <c r="T296" s="229"/>
      <c r="AT296" s="230" t="s">
        <v>165</v>
      </c>
      <c r="AU296" s="230" t="s">
        <v>90</v>
      </c>
      <c r="AV296" s="15" t="s">
        <v>161</v>
      </c>
      <c r="AW296" s="15" t="s">
        <v>41</v>
      </c>
      <c r="AX296" s="15" t="s">
        <v>88</v>
      </c>
      <c r="AY296" s="230" t="s">
        <v>154</v>
      </c>
    </row>
    <row r="297" spans="1:65" s="2" customFormat="1" ht="16.5" customHeight="1">
      <c r="A297" s="37"/>
      <c r="B297" s="38"/>
      <c r="C297" s="181" t="s">
        <v>506</v>
      </c>
      <c r="D297" s="181" t="s">
        <v>156</v>
      </c>
      <c r="E297" s="182" t="s">
        <v>611</v>
      </c>
      <c r="F297" s="183" t="s">
        <v>612</v>
      </c>
      <c r="G297" s="184" t="s">
        <v>280</v>
      </c>
      <c r="H297" s="185">
        <v>2.2</v>
      </c>
      <c r="I297" s="186"/>
      <c r="J297" s="185">
        <f>ROUND(I297*H297,2)</f>
        <v>0</v>
      </c>
      <c r="K297" s="183" t="s">
        <v>160</v>
      </c>
      <c r="L297" s="42"/>
      <c r="M297" s="187" t="s">
        <v>79</v>
      </c>
      <c r="N297" s="188" t="s">
        <v>51</v>
      </c>
      <c r="O297" s="67"/>
      <c r="P297" s="189">
        <f>O297*H297</f>
        <v>0</v>
      </c>
      <c r="Q297" s="189">
        <v>1.00409</v>
      </c>
      <c r="R297" s="189">
        <f>Q297*H297</f>
        <v>2.2089980000000002</v>
      </c>
      <c r="S297" s="189">
        <v>0</v>
      </c>
      <c r="T297" s="190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191" t="s">
        <v>161</v>
      </c>
      <c r="AT297" s="191" t="s">
        <v>156</v>
      </c>
      <c r="AU297" s="191" t="s">
        <v>90</v>
      </c>
      <c r="AY297" s="19" t="s">
        <v>154</v>
      </c>
      <c r="BE297" s="192">
        <f>IF(N297="základní",J297,0)</f>
        <v>0</v>
      </c>
      <c r="BF297" s="192">
        <f>IF(N297="snížená",J297,0)</f>
        <v>0</v>
      </c>
      <c r="BG297" s="192">
        <f>IF(N297="zákl. přenesená",J297,0)</f>
        <v>0</v>
      </c>
      <c r="BH297" s="192">
        <f>IF(N297="sníž. přenesená",J297,0)</f>
        <v>0</v>
      </c>
      <c r="BI297" s="192">
        <f>IF(N297="nulová",J297,0)</f>
        <v>0</v>
      </c>
      <c r="BJ297" s="19" t="s">
        <v>88</v>
      </c>
      <c r="BK297" s="192">
        <f>ROUND(I297*H297,2)</f>
        <v>0</v>
      </c>
      <c r="BL297" s="19" t="s">
        <v>161</v>
      </c>
      <c r="BM297" s="191" t="s">
        <v>1292</v>
      </c>
    </row>
    <row r="298" spans="1:47" s="2" customFormat="1" ht="11.25">
      <c r="A298" s="37"/>
      <c r="B298" s="38"/>
      <c r="C298" s="39"/>
      <c r="D298" s="193" t="s">
        <v>163</v>
      </c>
      <c r="E298" s="39"/>
      <c r="F298" s="194" t="s">
        <v>614</v>
      </c>
      <c r="G298" s="39"/>
      <c r="H298" s="39"/>
      <c r="I298" s="195"/>
      <c r="J298" s="39"/>
      <c r="K298" s="39"/>
      <c r="L298" s="42"/>
      <c r="M298" s="196"/>
      <c r="N298" s="197"/>
      <c r="O298" s="67"/>
      <c r="P298" s="67"/>
      <c r="Q298" s="67"/>
      <c r="R298" s="67"/>
      <c r="S298" s="67"/>
      <c r="T298" s="68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T298" s="19" t="s">
        <v>163</v>
      </c>
      <c r="AU298" s="19" t="s">
        <v>90</v>
      </c>
    </row>
    <row r="299" spans="2:51" s="14" customFormat="1" ht="11.25">
      <c r="B299" s="210"/>
      <c r="C299" s="211"/>
      <c r="D299" s="200" t="s">
        <v>165</v>
      </c>
      <c r="E299" s="212" t="s">
        <v>79</v>
      </c>
      <c r="F299" s="213" t="s">
        <v>393</v>
      </c>
      <c r="G299" s="211"/>
      <c r="H299" s="212" t="s">
        <v>79</v>
      </c>
      <c r="I299" s="214"/>
      <c r="J299" s="211"/>
      <c r="K299" s="211"/>
      <c r="L299" s="215"/>
      <c r="M299" s="216"/>
      <c r="N299" s="217"/>
      <c r="O299" s="217"/>
      <c r="P299" s="217"/>
      <c r="Q299" s="217"/>
      <c r="R299" s="217"/>
      <c r="S299" s="217"/>
      <c r="T299" s="218"/>
      <c r="AT299" s="219" t="s">
        <v>165</v>
      </c>
      <c r="AU299" s="219" t="s">
        <v>90</v>
      </c>
      <c r="AV299" s="14" t="s">
        <v>88</v>
      </c>
      <c r="AW299" s="14" t="s">
        <v>41</v>
      </c>
      <c r="AX299" s="14" t="s">
        <v>81</v>
      </c>
      <c r="AY299" s="219" t="s">
        <v>154</v>
      </c>
    </row>
    <row r="300" spans="2:51" s="13" customFormat="1" ht="11.25">
      <c r="B300" s="198"/>
      <c r="C300" s="199"/>
      <c r="D300" s="200" t="s">
        <v>165</v>
      </c>
      <c r="E300" s="201" t="s">
        <v>79</v>
      </c>
      <c r="F300" s="202" t="s">
        <v>1293</v>
      </c>
      <c r="G300" s="199"/>
      <c r="H300" s="203">
        <v>2.2</v>
      </c>
      <c r="I300" s="204"/>
      <c r="J300" s="199"/>
      <c r="K300" s="199"/>
      <c r="L300" s="205"/>
      <c r="M300" s="206"/>
      <c r="N300" s="207"/>
      <c r="O300" s="207"/>
      <c r="P300" s="207"/>
      <c r="Q300" s="207"/>
      <c r="R300" s="207"/>
      <c r="S300" s="207"/>
      <c r="T300" s="208"/>
      <c r="AT300" s="209" t="s">
        <v>165</v>
      </c>
      <c r="AU300" s="209" t="s">
        <v>90</v>
      </c>
      <c r="AV300" s="13" t="s">
        <v>90</v>
      </c>
      <c r="AW300" s="13" t="s">
        <v>41</v>
      </c>
      <c r="AX300" s="13" t="s">
        <v>81</v>
      </c>
      <c r="AY300" s="209" t="s">
        <v>154</v>
      </c>
    </row>
    <row r="301" spans="2:51" s="15" customFormat="1" ht="11.25">
      <c r="B301" s="220"/>
      <c r="C301" s="221"/>
      <c r="D301" s="200" t="s">
        <v>165</v>
      </c>
      <c r="E301" s="222" t="s">
        <v>79</v>
      </c>
      <c r="F301" s="223" t="s">
        <v>206</v>
      </c>
      <c r="G301" s="221"/>
      <c r="H301" s="224">
        <v>2.2</v>
      </c>
      <c r="I301" s="225"/>
      <c r="J301" s="221"/>
      <c r="K301" s="221"/>
      <c r="L301" s="226"/>
      <c r="M301" s="227"/>
      <c r="N301" s="228"/>
      <c r="O301" s="228"/>
      <c r="P301" s="228"/>
      <c r="Q301" s="228"/>
      <c r="R301" s="228"/>
      <c r="S301" s="228"/>
      <c r="T301" s="229"/>
      <c r="AT301" s="230" t="s">
        <v>165</v>
      </c>
      <c r="AU301" s="230" t="s">
        <v>90</v>
      </c>
      <c r="AV301" s="15" t="s">
        <v>161</v>
      </c>
      <c r="AW301" s="15" t="s">
        <v>41</v>
      </c>
      <c r="AX301" s="15" t="s">
        <v>88</v>
      </c>
      <c r="AY301" s="230" t="s">
        <v>154</v>
      </c>
    </row>
    <row r="302" spans="1:65" s="2" customFormat="1" ht="16.5" customHeight="1">
      <c r="A302" s="37"/>
      <c r="B302" s="38"/>
      <c r="C302" s="181" t="s">
        <v>511</v>
      </c>
      <c r="D302" s="181" t="s">
        <v>156</v>
      </c>
      <c r="E302" s="182" t="s">
        <v>621</v>
      </c>
      <c r="F302" s="183" t="s">
        <v>622</v>
      </c>
      <c r="G302" s="184" t="s">
        <v>294</v>
      </c>
      <c r="H302" s="185">
        <v>1</v>
      </c>
      <c r="I302" s="186"/>
      <c r="J302" s="185">
        <f>ROUND(I302*H302,2)</f>
        <v>0</v>
      </c>
      <c r="K302" s="183" t="s">
        <v>160</v>
      </c>
      <c r="L302" s="42"/>
      <c r="M302" s="187" t="s">
        <v>79</v>
      </c>
      <c r="N302" s="188" t="s">
        <v>51</v>
      </c>
      <c r="O302" s="67"/>
      <c r="P302" s="189">
        <f>O302*H302</f>
        <v>0</v>
      </c>
      <c r="Q302" s="189">
        <v>0</v>
      </c>
      <c r="R302" s="189">
        <f>Q302*H302</f>
        <v>0</v>
      </c>
      <c r="S302" s="189">
        <v>0.1</v>
      </c>
      <c r="T302" s="190">
        <f>S302*H302</f>
        <v>0.1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191" t="s">
        <v>161</v>
      </c>
      <c r="AT302" s="191" t="s">
        <v>156</v>
      </c>
      <c r="AU302" s="191" t="s">
        <v>90</v>
      </c>
      <c r="AY302" s="19" t="s">
        <v>154</v>
      </c>
      <c r="BE302" s="192">
        <f>IF(N302="základní",J302,0)</f>
        <v>0</v>
      </c>
      <c r="BF302" s="192">
        <f>IF(N302="snížená",J302,0)</f>
        <v>0</v>
      </c>
      <c r="BG302" s="192">
        <f>IF(N302="zákl. přenesená",J302,0)</f>
        <v>0</v>
      </c>
      <c r="BH302" s="192">
        <f>IF(N302="sníž. přenesená",J302,0)</f>
        <v>0</v>
      </c>
      <c r="BI302" s="192">
        <f>IF(N302="nulová",J302,0)</f>
        <v>0</v>
      </c>
      <c r="BJ302" s="19" t="s">
        <v>88</v>
      </c>
      <c r="BK302" s="192">
        <f>ROUND(I302*H302,2)</f>
        <v>0</v>
      </c>
      <c r="BL302" s="19" t="s">
        <v>161</v>
      </c>
      <c r="BM302" s="191" t="s">
        <v>1294</v>
      </c>
    </row>
    <row r="303" spans="1:47" s="2" customFormat="1" ht="11.25">
      <c r="A303" s="37"/>
      <c r="B303" s="38"/>
      <c r="C303" s="39"/>
      <c r="D303" s="193" t="s">
        <v>163</v>
      </c>
      <c r="E303" s="39"/>
      <c r="F303" s="194" t="s">
        <v>624</v>
      </c>
      <c r="G303" s="39"/>
      <c r="H303" s="39"/>
      <c r="I303" s="195"/>
      <c r="J303" s="39"/>
      <c r="K303" s="39"/>
      <c r="L303" s="42"/>
      <c r="M303" s="196"/>
      <c r="N303" s="197"/>
      <c r="O303" s="67"/>
      <c r="P303" s="67"/>
      <c r="Q303" s="67"/>
      <c r="R303" s="67"/>
      <c r="S303" s="67"/>
      <c r="T303" s="68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T303" s="19" t="s">
        <v>163</v>
      </c>
      <c r="AU303" s="19" t="s">
        <v>90</v>
      </c>
    </row>
    <row r="304" spans="1:65" s="2" customFormat="1" ht="16.5" customHeight="1">
      <c r="A304" s="37"/>
      <c r="B304" s="38"/>
      <c r="C304" s="181" t="s">
        <v>516</v>
      </c>
      <c r="D304" s="181" t="s">
        <v>156</v>
      </c>
      <c r="E304" s="182" t="s">
        <v>626</v>
      </c>
      <c r="F304" s="183" t="s">
        <v>627</v>
      </c>
      <c r="G304" s="184" t="s">
        <v>294</v>
      </c>
      <c r="H304" s="185">
        <v>1</v>
      </c>
      <c r="I304" s="186"/>
      <c r="J304" s="185">
        <f>ROUND(I304*H304,2)</f>
        <v>0</v>
      </c>
      <c r="K304" s="183" t="s">
        <v>160</v>
      </c>
      <c r="L304" s="42"/>
      <c r="M304" s="187" t="s">
        <v>79</v>
      </c>
      <c r="N304" s="188" t="s">
        <v>51</v>
      </c>
      <c r="O304" s="67"/>
      <c r="P304" s="189">
        <f>O304*H304</f>
        <v>0</v>
      </c>
      <c r="Q304" s="189">
        <v>0.21734</v>
      </c>
      <c r="R304" s="189">
        <f>Q304*H304</f>
        <v>0.21734</v>
      </c>
      <c r="S304" s="189">
        <v>0</v>
      </c>
      <c r="T304" s="190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191" t="s">
        <v>161</v>
      </c>
      <c r="AT304" s="191" t="s">
        <v>156</v>
      </c>
      <c r="AU304" s="191" t="s">
        <v>90</v>
      </c>
      <c r="AY304" s="19" t="s">
        <v>154</v>
      </c>
      <c r="BE304" s="192">
        <f>IF(N304="základní",J304,0)</f>
        <v>0</v>
      </c>
      <c r="BF304" s="192">
        <f>IF(N304="snížená",J304,0)</f>
        <v>0</v>
      </c>
      <c r="BG304" s="192">
        <f>IF(N304="zákl. přenesená",J304,0)</f>
        <v>0</v>
      </c>
      <c r="BH304" s="192">
        <f>IF(N304="sníž. přenesená",J304,0)</f>
        <v>0</v>
      </c>
      <c r="BI304" s="192">
        <f>IF(N304="nulová",J304,0)</f>
        <v>0</v>
      </c>
      <c r="BJ304" s="19" t="s">
        <v>88</v>
      </c>
      <c r="BK304" s="192">
        <f>ROUND(I304*H304,2)</f>
        <v>0</v>
      </c>
      <c r="BL304" s="19" t="s">
        <v>161</v>
      </c>
      <c r="BM304" s="191" t="s">
        <v>1295</v>
      </c>
    </row>
    <row r="305" spans="1:47" s="2" customFormat="1" ht="11.25">
      <c r="A305" s="37"/>
      <c r="B305" s="38"/>
      <c r="C305" s="39"/>
      <c r="D305" s="193" t="s">
        <v>163</v>
      </c>
      <c r="E305" s="39"/>
      <c r="F305" s="194" t="s">
        <v>629</v>
      </c>
      <c r="G305" s="39"/>
      <c r="H305" s="39"/>
      <c r="I305" s="195"/>
      <c r="J305" s="39"/>
      <c r="K305" s="39"/>
      <c r="L305" s="42"/>
      <c r="M305" s="196"/>
      <c r="N305" s="197"/>
      <c r="O305" s="67"/>
      <c r="P305" s="67"/>
      <c r="Q305" s="67"/>
      <c r="R305" s="67"/>
      <c r="S305" s="67"/>
      <c r="T305" s="68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T305" s="19" t="s">
        <v>163</v>
      </c>
      <c r="AU305" s="19" t="s">
        <v>90</v>
      </c>
    </row>
    <row r="306" spans="1:65" s="2" customFormat="1" ht="24.2" customHeight="1">
      <c r="A306" s="37"/>
      <c r="B306" s="38"/>
      <c r="C306" s="231" t="s">
        <v>522</v>
      </c>
      <c r="D306" s="231" t="s">
        <v>277</v>
      </c>
      <c r="E306" s="232" t="s">
        <v>948</v>
      </c>
      <c r="F306" s="233" t="s">
        <v>949</v>
      </c>
      <c r="G306" s="234" t="s">
        <v>294</v>
      </c>
      <c r="H306" s="235">
        <v>1</v>
      </c>
      <c r="I306" s="236"/>
      <c r="J306" s="235">
        <f>ROUND(I306*H306,2)</f>
        <v>0</v>
      </c>
      <c r="K306" s="233" t="s">
        <v>79</v>
      </c>
      <c r="L306" s="237"/>
      <c r="M306" s="238" t="s">
        <v>79</v>
      </c>
      <c r="N306" s="239" t="s">
        <v>51</v>
      </c>
      <c r="O306" s="67"/>
      <c r="P306" s="189">
        <f>O306*H306</f>
        <v>0</v>
      </c>
      <c r="Q306" s="189">
        <v>0.114</v>
      </c>
      <c r="R306" s="189">
        <f>Q306*H306</f>
        <v>0.114</v>
      </c>
      <c r="S306" s="189">
        <v>0</v>
      </c>
      <c r="T306" s="190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191" t="s">
        <v>207</v>
      </c>
      <c r="AT306" s="191" t="s">
        <v>277</v>
      </c>
      <c r="AU306" s="191" t="s">
        <v>90</v>
      </c>
      <c r="AY306" s="19" t="s">
        <v>154</v>
      </c>
      <c r="BE306" s="192">
        <f>IF(N306="základní",J306,0)</f>
        <v>0</v>
      </c>
      <c r="BF306" s="192">
        <f>IF(N306="snížená",J306,0)</f>
        <v>0</v>
      </c>
      <c r="BG306" s="192">
        <f>IF(N306="zákl. přenesená",J306,0)</f>
        <v>0</v>
      </c>
      <c r="BH306" s="192">
        <f>IF(N306="sníž. přenesená",J306,0)</f>
        <v>0</v>
      </c>
      <c r="BI306" s="192">
        <f>IF(N306="nulová",J306,0)</f>
        <v>0</v>
      </c>
      <c r="BJ306" s="19" t="s">
        <v>88</v>
      </c>
      <c r="BK306" s="192">
        <f>ROUND(I306*H306,2)</f>
        <v>0</v>
      </c>
      <c r="BL306" s="19" t="s">
        <v>161</v>
      </c>
      <c r="BM306" s="191" t="s">
        <v>1296</v>
      </c>
    </row>
    <row r="307" spans="1:65" s="2" customFormat="1" ht="21.75" customHeight="1">
      <c r="A307" s="37"/>
      <c r="B307" s="38"/>
      <c r="C307" s="181" t="s">
        <v>527</v>
      </c>
      <c r="D307" s="181" t="s">
        <v>156</v>
      </c>
      <c r="E307" s="182" t="s">
        <v>635</v>
      </c>
      <c r="F307" s="183" t="s">
        <v>636</v>
      </c>
      <c r="G307" s="184" t="s">
        <v>294</v>
      </c>
      <c r="H307" s="185">
        <v>9</v>
      </c>
      <c r="I307" s="186"/>
      <c r="J307" s="185">
        <f>ROUND(I307*H307,2)</f>
        <v>0</v>
      </c>
      <c r="K307" s="183" t="s">
        <v>160</v>
      </c>
      <c r="L307" s="42"/>
      <c r="M307" s="187" t="s">
        <v>79</v>
      </c>
      <c r="N307" s="188" t="s">
        <v>51</v>
      </c>
      <c r="O307" s="67"/>
      <c r="P307" s="189">
        <f>O307*H307</f>
        <v>0</v>
      </c>
      <c r="Q307" s="189">
        <v>0.00136</v>
      </c>
      <c r="R307" s="189">
        <f>Q307*H307</f>
        <v>0.012240000000000001</v>
      </c>
      <c r="S307" s="189">
        <v>0</v>
      </c>
      <c r="T307" s="190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191" t="s">
        <v>161</v>
      </c>
      <c r="AT307" s="191" t="s">
        <v>156</v>
      </c>
      <c r="AU307" s="191" t="s">
        <v>90</v>
      </c>
      <c r="AY307" s="19" t="s">
        <v>154</v>
      </c>
      <c r="BE307" s="192">
        <f>IF(N307="základní",J307,0)</f>
        <v>0</v>
      </c>
      <c r="BF307" s="192">
        <f>IF(N307="snížená",J307,0)</f>
        <v>0</v>
      </c>
      <c r="BG307" s="192">
        <f>IF(N307="zákl. přenesená",J307,0)</f>
        <v>0</v>
      </c>
      <c r="BH307" s="192">
        <f>IF(N307="sníž. přenesená",J307,0)</f>
        <v>0</v>
      </c>
      <c r="BI307" s="192">
        <f>IF(N307="nulová",J307,0)</f>
        <v>0</v>
      </c>
      <c r="BJ307" s="19" t="s">
        <v>88</v>
      </c>
      <c r="BK307" s="192">
        <f>ROUND(I307*H307,2)</f>
        <v>0</v>
      </c>
      <c r="BL307" s="19" t="s">
        <v>161</v>
      </c>
      <c r="BM307" s="191" t="s">
        <v>1297</v>
      </c>
    </row>
    <row r="308" spans="1:47" s="2" customFormat="1" ht="11.25">
      <c r="A308" s="37"/>
      <c r="B308" s="38"/>
      <c r="C308" s="39"/>
      <c r="D308" s="193" t="s">
        <v>163</v>
      </c>
      <c r="E308" s="39"/>
      <c r="F308" s="194" t="s">
        <v>638</v>
      </c>
      <c r="G308" s="39"/>
      <c r="H308" s="39"/>
      <c r="I308" s="195"/>
      <c r="J308" s="39"/>
      <c r="K308" s="39"/>
      <c r="L308" s="42"/>
      <c r="M308" s="196"/>
      <c r="N308" s="197"/>
      <c r="O308" s="67"/>
      <c r="P308" s="67"/>
      <c r="Q308" s="67"/>
      <c r="R308" s="67"/>
      <c r="S308" s="67"/>
      <c r="T308" s="68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T308" s="19" t="s">
        <v>163</v>
      </c>
      <c r="AU308" s="19" t="s">
        <v>90</v>
      </c>
    </row>
    <row r="309" spans="1:65" s="2" customFormat="1" ht="24.2" customHeight="1">
      <c r="A309" s="37"/>
      <c r="B309" s="38"/>
      <c r="C309" s="181" t="s">
        <v>532</v>
      </c>
      <c r="D309" s="181" t="s">
        <v>156</v>
      </c>
      <c r="E309" s="182" t="s">
        <v>640</v>
      </c>
      <c r="F309" s="183" t="s">
        <v>641</v>
      </c>
      <c r="G309" s="184" t="s">
        <v>294</v>
      </c>
      <c r="H309" s="185">
        <v>2</v>
      </c>
      <c r="I309" s="186"/>
      <c r="J309" s="185">
        <f>ROUND(I309*H309,2)</f>
        <v>0</v>
      </c>
      <c r="K309" s="183" t="s">
        <v>160</v>
      </c>
      <c r="L309" s="42"/>
      <c r="M309" s="187" t="s">
        <v>79</v>
      </c>
      <c r="N309" s="188" t="s">
        <v>51</v>
      </c>
      <c r="O309" s="67"/>
      <c r="P309" s="189">
        <f>O309*H309</f>
        <v>0</v>
      </c>
      <c r="Q309" s="189">
        <v>0.00076</v>
      </c>
      <c r="R309" s="189">
        <f>Q309*H309</f>
        <v>0.00152</v>
      </c>
      <c r="S309" s="189">
        <v>0</v>
      </c>
      <c r="T309" s="190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191" t="s">
        <v>161</v>
      </c>
      <c r="AT309" s="191" t="s">
        <v>156</v>
      </c>
      <c r="AU309" s="191" t="s">
        <v>90</v>
      </c>
      <c r="AY309" s="19" t="s">
        <v>154</v>
      </c>
      <c r="BE309" s="192">
        <f>IF(N309="základní",J309,0)</f>
        <v>0</v>
      </c>
      <c r="BF309" s="192">
        <f>IF(N309="snížená",J309,0)</f>
        <v>0</v>
      </c>
      <c r="BG309" s="192">
        <f>IF(N309="zákl. přenesená",J309,0)</f>
        <v>0</v>
      </c>
      <c r="BH309" s="192">
        <f>IF(N309="sníž. přenesená",J309,0)</f>
        <v>0</v>
      </c>
      <c r="BI309" s="192">
        <f>IF(N309="nulová",J309,0)</f>
        <v>0</v>
      </c>
      <c r="BJ309" s="19" t="s">
        <v>88</v>
      </c>
      <c r="BK309" s="192">
        <f>ROUND(I309*H309,2)</f>
        <v>0</v>
      </c>
      <c r="BL309" s="19" t="s">
        <v>161</v>
      </c>
      <c r="BM309" s="191" t="s">
        <v>1298</v>
      </c>
    </row>
    <row r="310" spans="1:47" s="2" customFormat="1" ht="11.25">
      <c r="A310" s="37"/>
      <c r="B310" s="38"/>
      <c r="C310" s="39"/>
      <c r="D310" s="193" t="s">
        <v>163</v>
      </c>
      <c r="E310" s="39"/>
      <c r="F310" s="194" t="s">
        <v>643</v>
      </c>
      <c r="G310" s="39"/>
      <c r="H310" s="39"/>
      <c r="I310" s="195"/>
      <c r="J310" s="39"/>
      <c r="K310" s="39"/>
      <c r="L310" s="42"/>
      <c r="M310" s="196"/>
      <c r="N310" s="197"/>
      <c r="O310" s="67"/>
      <c r="P310" s="67"/>
      <c r="Q310" s="67"/>
      <c r="R310" s="67"/>
      <c r="S310" s="67"/>
      <c r="T310" s="68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T310" s="19" t="s">
        <v>163</v>
      </c>
      <c r="AU310" s="19" t="s">
        <v>90</v>
      </c>
    </row>
    <row r="311" spans="1:65" s="2" customFormat="1" ht="16.5" customHeight="1">
      <c r="A311" s="37"/>
      <c r="B311" s="38"/>
      <c r="C311" s="181" t="s">
        <v>537</v>
      </c>
      <c r="D311" s="181" t="s">
        <v>156</v>
      </c>
      <c r="E311" s="182" t="s">
        <v>1120</v>
      </c>
      <c r="F311" s="183" t="s">
        <v>1121</v>
      </c>
      <c r="G311" s="184" t="s">
        <v>193</v>
      </c>
      <c r="H311" s="185">
        <v>2.59</v>
      </c>
      <c r="I311" s="186"/>
      <c r="J311" s="185">
        <f>ROUND(I311*H311,2)</f>
        <v>0</v>
      </c>
      <c r="K311" s="183" t="s">
        <v>79</v>
      </c>
      <c r="L311" s="42"/>
      <c r="M311" s="187" t="s">
        <v>79</v>
      </c>
      <c r="N311" s="188" t="s">
        <v>51</v>
      </c>
      <c r="O311" s="67"/>
      <c r="P311" s="189">
        <f>O311*H311</f>
        <v>0</v>
      </c>
      <c r="Q311" s="189">
        <v>0</v>
      </c>
      <c r="R311" s="189">
        <f>Q311*H311</f>
        <v>0</v>
      </c>
      <c r="S311" s="189">
        <v>0</v>
      </c>
      <c r="T311" s="190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191" t="s">
        <v>161</v>
      </c>
      <c r="AT311" s="191" t="s">
        <v>156</v>
      </c>
      <c r="AU311" s="191" t="s">
        <v>90</v>
      </c>
      <c r="AY311" s="19" t="s">
        <v>154</v>
      </c>
      <c r="BE311" s="192">
        <f>IF(N311="základní",J311,0)</f>
        <v>0</v>
      </c>
      <c r="BF311" s="192">
        <f>IF(N311="snížená",J311,0)</f>
        <v>0</v>
      </c>
      <c r="BG311" s="192">
        <f>IF(N311="zákl. přenesená",J311,0)</f>
        <v>0</v>
      </c>
      <c r="BH311" s="192">
        <f>IF(N311="sníž. přenesená",J311,0)</f>
        <v>0</v>
      </c>
      <c r="BI311" s="192">
        <f>IF(N311="nulová",J311,0)</f>
        <v>0</v>
      </c>
      <c r="BJ311" s="19" t="s">
        <v>88</v>
      </c>
      <c r="BK311" s="192">
        <f>ROUND(I311*H311,2)</f>
        <v>0</v>
      </c>
      <c r="BL311" s="19" t="s">
        <v>161</v>
      </c>
      <c r="BM311" s="191" t="s">
        <v>1299</v>
      </c>
    </row>
    <row r="312" spans="2:51" s="13" customFormat="1" ht="11.25">
      <c r="B312" s="198"/>
      <c r="C312" s="199"/>
      <c r="D312" s="200" t="s">
        <v>165</v>
      </c>
      <c r="E312" s="201" t="s">
        <v>79</v>
      </c>
      <c r="F312" s="202" t="s">
        <v>1300</v>
      </c>
      <c r="G312" s="199"/>
      <c r="H312" s="203">
        <v>2.59</v>
      </c>
      <c r="I312" s="204"/>
      <c r="J312" s="199"/>
      <c r="K312" s="199"/>
      <c r="L312" s="205"/>
      <c r="M312" s="206"/>
      <c r="N312" s="207"/>
      <c r="O312" s="207"/>
      <c r="P312" s="207"/>
      <c r="Q312" s="207"/>
      <c r="R312" s="207"/>
      <c r="S312" s="207"/>
      <c r="T312" s="208"/>
      <c r="AT312" s="209" t="s">
        <v>165</v>
      </c>
      <c r="AU312" s="209" t="s">
        <v>90</v>
      </c>
      <c r="AV312" s="13" t="s">
        <v>90</v>
      </c>
      <c r="AW312" s="13" t="s">
        <v>41</v>
      </c>
      <c r="AX312" s="13" t="s">
        <v>88</v>
      </c>
      <c r="AY312" s="209" t="s">
        <v>154</v>
      </c>
    </row>
    <row r="313" spans="2:63" s="12" customFormat="1" ht="22.9" customHeight="1">
      <c r="B313" s="165"/>
      <c r="C313" s="166"/>
      <c r="D313" s="167" t="s">
        <v>80</v>
      </c>
      <c r="E313" s="179" t="s">
        <v>658</v>
      </c>
      <c r="F313" s="179" t="s">
        <v>659</v>
      </c>
      <c r="G313" s="166"/>
      <c r="H313" s="166"/>
      <c r="I313" s="169"/>
      <c r="J313" s="180">
        <f>BK313</f>
        <v>0</v>
      </c>
      <c r="K313" s="166"/>
      <c r="L313" s="171"/>
      <c r="M313" s="172"/>
      <c r="N313" s="173"/>
      <c r="O313" s="173"/>
      <c r="P313" s="174">
        <f>SUM(P314:P322)</f>
        <v>0</v>
      </c>
      <c r="Q313" s="173"/>
      <c r="R313" s="174">
        <f>SUM(R314:R322)</f>
        <v>0.13905</v>
      </c>
      <c r="S313" s="173"/>
      <c r="T313" s="175">
        <f>SUM(T314:T322)</f>
        <v>0</v>
      </c>
      <c r="AR313" s="176" t="s">
        <v>88</v>
      </c>
      <c r="AT313" s="177" t="s">
        <v>80</v>
      </c>
      <c r="AU313" s="177" t="s">
        <v>88</v>
      </c>
      <c r="AY313" s="176" t="s">
        <v>154</v>
      </c>
      <c r="BK313" s="178">
        <f>SUM(BK314:BK322)</f>
        <v>0</v>
      </c>
    </row>
    <row r="314" spans="1:65" s="2" customFormat="1" ht="16.5" customHeight="1">
      <c r="A314" s="37"/>
      <c r="B314" s="38"/>
      <c r="C314" s="181" t="s">
        <v>541</v>
      </c>
      <c r="D314" s="181" t="s">
        <v>156</v>
      </c>
      <c r="E314" s="182" t="s">
        <v>661</v>
      </c>
      <c r="F314" s="183" t="s">
        <v>662</v>
      </c>
      <c r="G314" s="184" t="s">
        <v>216</v>
      </c>
      <c r="H314" s="185">
        <v>1.35</v>
      </c>
      <c r="I314" s="186"/>
      <c r="J314" s="185">
        <f>ROUND(I314*H314,2)</f>
        <v>0</v>
      </c>
      <c r="K314" s="183" t="s">
        <v>79</v>
      </c>
      <c r="L314" s="42"/>
      <c r="M314" s="187" t="s">
        <v>79</v>
      </c>
      <c r="N314" s="188" t="s">
        <v>51</v>
      </c>
      <c r="O314" s="67"/>
      <c r="P314" s="189">
        <f>O314*H314</f>
        <v>0</v>
      </c>
      <c r="Q314" s="189">
        <v>0</v>
      </c>
      <c r="R314" s="189">
        <f>Q314*H314</f>
        <v>0</v>
      </c>
      <c r="S314" s="189">
        <v>0</v>
      </c>
      <c r="T314" s="190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191" t="s">
        <v>257</v>
      </c>
      <c r="AT314" s="191" t="s">
        <v>156</v>
      </c>
      <c r="AU314" s="191" t="s">
        <v>90</v>
      </c>
      <c r="AY314" s="19" t="s">
        <v>154</v>
      </c>
      <c r="BE314" s="192">
        <f>IF(N314="základní",J314,0)</f>
        <v>0</v>
      </c>
      <c r="BF314" s="192">
        <f>IF(N314="snížená",J314,0)</f>
        <v>0</v>
      </c>
      <c r="BG314" s="192">
        <f>IF(N314="zákl. přenesená",J314,0)</f>
        <v>0</v>
      </c>
      <c r="BH314" s="192">
        <f>IF(N314="sníž. přenesená",J314,0)</f>
        <v>0</v>
      </c>
      <c r="BI314" s="192">
        <f>IF(N314="nulová",J314,0)</f>
        <v>0</v>
      </c>
      <c r="BJ314" s="19" t="s">
        <v>88</v>
      </c>
      <c r="BK314" s="192">
        <f>ROUND(I314*H314,2)</f>
        <v>0</v>
      </c>
      <c r="BL314" s="19" t="s">
        <v>257</v>
      </c>
      <c r="BM314" s="191" t="s">
        <v>1301</v>
      </c>
    </row>
    <row r="315" spans="2:51" s="13" customFormat="1" ht="11.25">
      <c r="B315" s="198"/>
      <c r="C315" s="199"/>
      <c r="D315" s="200" t="s">
        <v>165</v>
      </c>
      <c r="E315" s="201" t="s">
        <v>79</v>
      </c>
      <c r="F315" s="202" t="s">
        <v>1302</v>
      </c>
      <c r="G315" s="199"/>
      <c r="H315" s="203">
        <v>1.35</v>
      </c>
      <c r="I315" s="204"/>
      <c r="J315" s="199"/>
      <c r="K315" s="199"/>
      <c r="L315" s="205"/>
      <c r="M315" s="206"/>
      <c r="N315" s="207"/>
      <c r="O315" s="207"/>
      <c r="P315" s="207"/>
      <c r="Q315" s="207"/>
      <c r="R315" s="207"/>
      <c r="S315" s="207"/>
      <c r="T315" s="208"/>
      <c r="AT315" s="209" t="s">
        <v>165</v>
      </c>
      <c r="AU315" s="209" t="s">
        <v>90</v>
      </c>
      <c r="AV315" s="13" t="s">
        <v>90</v>
      </c>
      <c r="AW315" s="13" t="s">
        <v>41</v>
      </c>
      <c r="AX315" s="13" t="s">
        <v>88</v>
      </c>
      <c r="AY315" s="209" t="s">
        <v>154</v>
      </c>
    </row>
    <row r="316" spans="1:65" s="2" customFormat="1" ht="16.5" customHeight="1">
      <c r="A316" s="37"/>
      <c r="B316" s="38"/>
      <c r="C316" s="231" t="s">
        <v>545</v>
      </c>
      <c r="D316" s="231" t="s">
        <v>277</v>
      </c>
      <c r="E316" s="232" t="s">
        <v>1303</v>
      </c>
      <c r="F316" s="233" t="s">
        <v>1304</v>
      </c>
      <c r="G316" s="234" t="s">
        <v>216</v>
      </c>
      <c r="H316" s="235">
        <v>1.35</v>
      </c>
      <c r="I316" s="236"/>
      <c r="J316" s="235">
        <f>ROUND(I316*H316,2)</f>
        <v>0</v>
      </c>
      <c r="K316" s="233" t="s">
        <v>160</v>
      </c>
      <c r="L316" s="237"/>
      <c r="M316" s="238" t="s">
        <v>79</v>
      </c>
      <c r="N316" s="239" t="s">
        <v>51</v>
      </c>
      <c r="O316" s="67"/>
      <c r="P316" s="189">
        <f>O316*H316</f>
        <v>0</v>
      </c>
      <c r="Q316" s="189">
        <v>0.08</v>
      </c>
      <c r="R316" s="189">
        <f>Q316*H316</f>
        <v>0.10800000000000001</v>
      </c>
      <c r="S316" s="189">
        <v>0</v>
      </c>
      <c r="T316" s="190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191" t="s">
        <v>207</v>
      </c>
      <c r="AT316" s="191" t="s">
        <v>277</v>
      </c>
      <c r="AU316" s="191" t="s">
        <v>90</v>
      </c>
      <c r="AY316" s="19" t="s">
        <v>154</v>
      </c>
      <c r="BE316" s="192">
        <f>IF(N316="základní",J316,0)</f>
        <v>0</v>
      </c>
      <c r="BF316" s="192">
        <f>IF(N316="snížená",J316,0)</f>
        <v>0</v>
      </c>
      <c r="BG316" s="192">
        <f>IF(N316="zákl. přenesená",J316,0)</f>
        <v>0</v>
      </c>
      <c r="BH316" s="192">
        <f>IF(N316="sníž. přenesená",J316,0)</f>
        <v>0</v>
      </c>
      <c r="BI316" s="192">
        <f>IF(N316="nulová",J316,0)</f>
        <v>0</v>
      </c>
      <c r="BJ316" s="19" t="s">
        <v>88</v>
      </c>
      <c r="BK316" s="192">
        <f>ROUND(I316*H316,2)</f>
        <v>0</v>
      </c>
      <c r="BL316" s="19" t="s">
        <v>161</v>
      </c>
      <c r="BM316" s="191" t="s">
        <v>1305</v>
      </c>
    </row>
    <row r="317" spans="1:47" s="2" customFormat="1" ht="11.25">
      <c r="A317" s="37"/>
      <c r="B317" s="38"/>
      <c r="C317" s="39"/>
      <c r="D317" s="193" t="s">
        <v>163</v>
      </c>
      <c r="E317" s="39"/>
      <c r="F317" s="194" t="s">
        <v>1306</v>
      </c>
      <c r="G317" s="39"/>
      <c r="H317" s="39"/>
      <c r="I317" s="195"/>
      <c r="J317" s="39"/>
      <c r="K317" s="39"/>
      <c r="L317" s="42"/>
      <c r="M317" s="196"/>
      <c r="N317" s="197"/>
      <c r="O317" s="67"/>
      <c r="P317" s="67"/>
      <c r="Q317" s="67"/>
      <c r="R317" s="67"/>
      <c r="S317" s="67"/>
      <c r="T317" s="68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T317" s="19" t="s">
        <v>163</v>
      </c>
      <c r="AU317" s="19" t="s">
        <v>90</v>
      </c>
    </row>
    <row r="318" spans="2:51" s="13" customFormat="1" ht="11.25">
      <c r="B318" s="198"/>
      <c r="C318" s="199"/>
      <c r="D318" s="200" t="s">
        <v>165</v>
      </c>
      <c r="E318" s="201" t="s">
        <v>79</v>
      </c>
      <c r="F318" s="202" t="s">
        <v>1307</v>
      </c>
      <c r="G318" s="199"/>
      <c r="H318" s="203">
        <v>1.35</v>
      </c>
      <c r="I318" s="204"/>
      <c r="J318" s="199"/>
      <c r="K318" s="199"/>
      <c r="L318" s="205"/>
      <c r="M318" s="206"/>
      <c r="N318" s="207"/>
      <c r="O318" s="207"/>
      <c r="P318" s="207"/>
      <c r="Q318" s="207"/>
      <c r="R318" s="207"/>
      <c r="S318" s="207"/>
      <c r="T318" s="208"/>
      <c r="AT318" s="209" t="s">
        <v>165</v>
      </c>
      <c r="AU318" s="209" t="s">
        <v>90</v>
      </c>
      <c r="AV318" s="13" t="s">
        <v>90</v>
      </c>
      <c r="AW318" s="13" t="s">
        <v>41</v>
      </c>
      <c r="AX318" s="13" t="s">
        <v>88</v>
      </c>
      <c r="AY318" s="209" t="s">
        <v>154</v>
      </c>
    </row>
    <row r="319" spans="1:65" s="2" customFormat="1" ht="16.5" customHeight="1">
      <c r="A319" s="37"/>
      <c r="B319" s="38"/>
      <c r="C319" s="231" t="s">
        <v>554</v>
      </c>
      <c r="D319" s="231" t="s">
        <v>277</v>
      </c>
      <c r="E319" s="232" t="s">
        <v>692</v>
      </c>
      <c r="F319" s="233" t="s">
        <v>693</v>
      </c>
      <c r="G319" s="234" t="s">
        <v>245</v>
      </c>
      <c r="H319" s="235">
        <v>31.05</v>
      </c>
      <c r="I319" s="236"/>
      <c r="J319" s="235">
        <f>ROUND(I319*H319,2)</f>
        <v>0</v>
      </c>
      <c r="K319" s="233" t="s">
        <v>79</v>
      </c>
      <c r="L319" s="237"/>
      <c r="M319" s="238" t="s">
        <v>79</v>
      </c>
      <c r="N319" s="239" t="s">
        <v>51</v>
      </c>
      <c r="O319" s="67"/>
      <c r="P319" s="189">
        <f>O319*H319</f>
        <v>0</v>
      </c>
      <c r="Q319" s="189">
        <v>0.001</v>
      </c>
      <c r="R319" s="189">
        <f>Q319*H319</f>
        <v>0.03105</v>
      </c>
      <c r="S319" s="189">
        <v>0</v>
      </c>
      <c r="T319" s="190">
        <f>S319*H319</f>
        <v>0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R319" s="191" t="s">
        <v>356</v>
      </c>
      <c r="AT319" s="191" t="s">
        <v>277</v>
      </c>
      <c r="AU319" s="191" t="s">
        <v>90</v>
      </c>
      <c r="AY319" s="19" t="s">
        <v>154</v>
      </c>
      <c r="BE319" s="192">
        <f>IF(N319="základní",J319,0)</f>
        <v>0</v>
      </c>
      <c r="BF319" s="192">
        <f>IF(N319="snížená",J319,0)</f>
        <v>0</v>
      </c>
      <c r="BG319" s="192">
        <f>IF(N319="zákl. přenesená",J319,0)</f>
        <v>0</v>
      </c>
      <c r="BH319" s="192">
        <f>IF(N319="sníž. přenesená",J319,0)</f>
        <v>0</v>
      </c>
      <c r="BI319" s="192">
        <f>IF(N319="nulová",J319,0)</f>
        <v>0</v>
      </c>
      <c r="BJ319" s="19" t="s">
        <v>88</v>
      </c>
      <c r="BK319" s="192">
        <f>ROUND(I319*H319,2)</f>
        <v>0</v>
      </c>
      <c r="BL319" s="19" t="s">
        <v>257</v>
      </c>
      <c r="BM319" s="191" t="s">
        <v>1308</v>
      </c>
    </row>
    <row r="320" spans="1:47" s="2" customFormat="1" ht="19.5">
      <c r="A320" s="37"/>
      <c r="B320" s="38"/>
      <c r="C320" s="39"/>
      <c r="D320" s="200" t="s">
        <v>326</v>
      </c>
      <c r="E320" s="39"/>
      <c r="F320" s="240" t="s">
        <v>695</v>
      </c>
      <c r="G320" s="39"/>
      <c r="H320" s="39"/>
      <c r="I320" s="195"/>
      <c r="J320" s="39"/>
      <c r="K320" s="39"/>
      <c r="L320" s="42"/>
      <c r="M320" s="196"/>
      <c r="N320" s="197"/>
      <c r="O320" s="67"/>
      <c r="P320" s="67"/>
      <c r="Q320" s="67"/>
      <c r="R320" s="67"/>
      <c r="S320" s="67"/>
      <c r="T320" s="68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T320" s="19" t="s">
        <v>326</v>
      </c>
      <c r="AU320" s="19" t="s">
        <v>90</v>
      </c>
    </row>
    <row r="321" spans="2:51" s="14" customFormat="1" ht="11.25">
      <c r="B321" s="210"/>
      <c r="C321" s="211"/>
      <c r="D321" s="200" t="s">
        <v>165</v>
      </c>
      <c r="E321" s="212" t="s">
        <v>79</v>
      </c>
      <c r="F321" s="213" t="s">
        <v>696</v>
      </c>
      <c r="G321" s="211"/>
      <c r="H321" s="212" t="s">
        <v>79</v>
      </c>
      <c r="I321" s="214"/>
      <c r="J321" s="211"/>
      <c r="K321" s="211"/>
      <c r="L321" s="215"/>
      <c r="M321" s="216"/>
      <c r="N321" s="217"/>
      <c r="O321" s="217"/>
      <c r="P321" s="217"/>
      <c r="Q321" s="217"/>
      <c r="R321" s="217"/>
      <c r="S321" s="217"/>
      <c r="T321" s="218"/>
      <c r="AT321" s="219" t="s">
        <v>165</v>
      </c>
      <c r="AU321" s="219" t="s">
        <v>90</v>
      </c>
      <c r="AV321" s="14" t="s">
        <v>88</v>
      </c>
      <c r="AW321" s="14" t="s">
        <v>41</v>
      </c>
      <c r="AX321" s="14" t="s">
        <v>81</v>
      </c>
      <c r="AY321" s="219" t="s">
        <v>154</v>
      </c>
    </row>
    <row r="322" spans="2:51" s="13" customFormat="1" ht="11.25">
      <c r="B322" s="198"/>
      <c r="C322" s="199"/>
      <c r="D322" s="200" t="s">
        <v>165</v>
      </c>
      <c r="E322" s="201" t="s">
        <v>79</v>
      </c>
      <c r="F322" s="202" t="s">
        <v>1309</v>
      </c>
      <c r="G322" s="199"/>
      <c r="H322" s="203">
        <v>31.05</v>
      </c>
      <c r="I322" s="204"/>
      <c r="J322" s="199"/>
      <c r="K322" s="199"/>
      <c r="L322" s="205"/>
      <c r="M322" s="206"/>
      <c r="N322" s="207"/>
      <c r="O322" s="207"/>
      <c r="P322" s="207"/>
      <c r="Q322" s="207"/>
      <c r="R322" s="207"/>
      <c r="S322" s="207"/>
      <c r="T322" s="208"/>
      <c r="AT322" s="209" t="s">
        <v>165</v>
      </c>
      <c r="AU322" s="209" t="s">
        <v>90</v>
      </c>
      <c r="AV322" s="13" t="s">
        <v>90</v>
      </c>
      <c r="AW322" s="13" t="s">
        <v>41</v>
      </c>
      <c r="AX322" s="13" t="s">
        <v>88</v>
      </c>
      <c r="AY322" s="209" t="s">
        <v>154</v>
      </c>
    </row>
    <row r="323" spans="2:63" s="12" customFormat="1" ht="22.9" customHeight="1">
      <c r="B323" s="165"/>
      <c r="C323" s="166"/>
      <c r="D323" s="167" t="s">
        <v>80</v>
      </c>
      <c r="E323" s="179" t="s">
        <v>723</v>
      </c>
      <c r="F323" s="179" t="s">
        <v>724</v>
      </c>
      <c r="G323" s="166"/>
      <c r="H323" s="166"/>
      <c r="I323" s="169"/>
      <c r="J323" s="180">
        <f>BK323</f>
        <v>0</v>
      </c>
      <c r="K323" s="166"/>
      <c r="L323" s="171"/>
      <c r="M323" s="172"/>
      <c r="N323" s="173"/>
      <c r="O323" s="173"/>
      <c r="P323" s="174">
        <f>SUM(P324:P335)</f>
        <v>0</v>
      </c>
      <c r="Q323" s="173"/>
      <c r="R323" s="174">
        <f>SUM(R324:R335)</f>
        <v>0</v>
      </c>
      <c r="S323" s="173"/>
      <c r="T323" s="175">
        <f>SUM(T324:T335)</f>
        <v>0</v>
      </c>
      <c r="AR323" s="176" t="s">
        <v>88</v>
      </c>
      <c r="AT323" s="177" t="s">
        <v>80</v>
      </c>
      <c r="AU323" s="177" t="s">
        <v>88</v>
      </c>
      <c r="AY323" s="176" t="s">
        <v>154</v>
      </c>
      <c r="BK323" s="178">
        <f>SUM(BK324:BK335)</f>
        <v>0</v>
      </c>
    </row>
    <row r="324" spans="1:65" s="2" customFormat="1" ht="21.75" customHeight="1">
      <c r="A324" s="37"/>
      <c r="B324" s="38"/>
      <c r="C324" s="181" t="s">
        <v>561</v>
      </c>
      <c r="D324" s="181" t="s">
        <v>156</v>
      </c>
      <c r="E324" s="182" t="s">
        <v>726</v>
      </c>
      <c r="F324" s="183" t="s">
        <v>727</v>
      </c>
      <c r="G324" s="184" t="s">
        <v>280</v>
      </c>
      <c r="H324" s="185">
        <v>16.62</v>
      </c>
      <c r="I324" s="186"/>
      <c r="J324" s="185">
        <f>ROUND(I324*H324,2)</f>
        <v>0</v>
      </c>
      <c r="K324" s="183" t="s">
        <v>160</v>
      </c>
      <c r="L324" s="42"/>
      <c r="M324" s="187" t="s">
        <v>79</v>
      </c>
      <c r="N324" s="188" t="s">
        <v>51</v>
      </c>
      <c r="O324" s="67"/>
      <c r="P324" s="189">
        <f>O324*H324</f>
        <v>0</v>
      </c>
      <c r="Q324" s="189">
        <v>0</v>
      </c>
      <c r="R324" s="189">
        <f>Q324*H324</f>
        <v>0</v>
      </c>
      <c r="S324" s="189">
        <v>0</v>
      </c>
      <c r="T324" s="190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191" t="s">
        <v>161</v>
      </c>
      <c r="AT324" s="191" t="s">
        <v>156</v>
      </c>
      <c r="AU324" s="191" t="s">
        <v>90</v>
      </c>
      <c r="AY324" s="19" t="s">
        <v>154</v>
      </c>
      <c r="BE324" s="192">
        <f>IF(N324="základní",J324,0)</f>
        <v>0</v>
      </c>
      <c r="BF324" s="192">
        <f>IF(N324="snížená",J324,0)</f>
        <v>0</v>
      </c>
      <c r="BG324" s="192">
        <f>IF(N324="zákl. přenesená",J324,0)</f>
        <v>0</v>
      </c>
      <c r="BH324" s="192">
        <f>IF(N324="sníž. přenesená",J324,0)</f>
        <v>0</v>
      </c>
      <c r="BI324" s="192">
        <f>IF(N324="nulová",J324,0)</f>
        <v>0</v>
      </c>
      <c r="BJ324" s="19" t="s">
        <v>88</v>
      </c>
      <c r="BK324" s="192">
        <f>ROUND(I324*H324,2)</f>
        <v>0</v>
      </c>
      <c r="BL324" s="19" t="s">
        <v>161</v>
      </c>
      <c r="BM324" s="191" t="s">
        <v>1310</v>
      </c>
    </row>
    <row r="325" spans="1:47" s="2" customFormat="1" ht="11.25">
      <c r="A325" s="37"/>
      <c r="B325" s="38"/>
      <c r="C325" s="39"/>
      <c r="D325" s="193" t="s">
        <v>163</v>
      </c>
      <c r="E325" s="39"/>
      <c r="F325" s="194" t="s">
        <v>729</v>
      </c>
      <c r="G325" s="39"/>
      <c r="H325" s="39"/>
      <c r="I325" s="195"/>
      <c r="J325" s="39"/>
      <c r="K325" s="39"/>
      <c r="L325" s="42"/>
      <c r="M325" s="196"/>
      <c r="N325" s="197"/>
      <c r="O325" s="67"/>
      <c r="P325" s="67"/>
      <c r="Q325" s="67"/>
      <c r="R325" s="67"/>
      <c r="S325" s="67"/>
      <c r="T325" s="68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T325" s="19" t="s">
        <v>163</v>
      </c>
      <c r="AU325" s="19" t="s">
        <v>90</v>
      </c>
    </row>
    <row r="326" spans="1:65" s="2" customFormat="1" ht="24.2" customHeight="1">
      <c r="A326" s="37"/>
      <c r="B326" s="38"/>
      <c r="C326" s="181" t="s">
        <v>566</v>
      </c>
      <c r="D326" s="181" t="s">
        <v>156</v>
      </c>
      <c r="E326" s="182" t="s">
        <v>731</v>
      </c>
      <c r="F326" s="183" t="s">
        <v>732</v>
      </c>
      <c r="G326" s="184" t="s">
        <v>280</v>
      </c>
      <c r="H326" s="185">
        <v>198.64</v>
      </c>
      <c r="I326" s="186"/>
      <c r="J326" s="185">
        <f>ROUND(I326*H326,2)</f>
        <v>0</v>
      </c>
      <c r="K326" s="183" t="s">
        <v>160</v>
      </c>
      <c r="L326" s="42"/>
      <c r="M326" s="187" t="s">
        <v>79</v>
      </c>
      <c r="N326" s="188" t="s">
        <v>51</v>
      </c>
      <c r="O326" s="67"/>
      <c r="P326" s="189">
        <f>O326*H326</f>
        <v>0</v>
      </c>
      <c r="Q326" s="189">
        <v>0</v>
      </c>
      <c r="R326" s="189">
        <f>Q326*H326</f>
        <v>0</v>
      </c>
      <c r="S326" s="189">
        <v>0</v>
      </c>
      <c r="T326" s="190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191" t="s">
        <v>161</v>
      </c>
      <c r="AT326" s="191" t="s">
        <v>156</v>
      </c>
      <c r="AU326" s="191" t="s">
        <v>90</v>
      </c>
      <c r="AY326" s="19" t="s">
        <v>154</v>
      </c>
      <c r="BE326" s="192">
        <f>IF(N326="základní",J326,0)</f>
        <v>0</v>
      </c>
      <c r="BF326" s="192">
        <f>IF(N326="snížená",J326,0)</f>
        <v>0</v>
      </c>
      <c r="BG326" s="192">
        <f>IF(N326="zákl. přenesená",J326,0)</f>
        <v>0</v>
      </c>
      <c r="BH326" s="192">
        <f>IF(N326="sníž. přenesená",J326,0)</f>
        <v>0</v>
      </c>
      <c r="BI326" s="192">
        <f>IF(N326="nulová",J326,0)</f>
        <v>0</v>
      </c>
      <c r="BJ326" s="19" t="s">
        <v>88</v>
      </c>
      <c r="BK326" s="192">
        <f>ROUND(I326*H326,2)</f>
        <v>0</v>
      </c>
      <c r="BL326" s="19" t="s">
        <v>161</v>
      </c>
      <c r="BM326" s="191" t="s">
        <v>1311</v>
      </c>
    </row>
    <row r="327" spans="1:47" s="2" customFormat="1" ht="11.25">
      <c r="A327" s="37"/>
      <c r="B327" s="38"/>
      <c r="C327" s="39"/>
      <c r="D327" s="193" t="s">
        <v>163</v>
      </c>
      <c r="E327" s="39"/>
      <c r="F327" s="194" t="s">
        <v>734</v>
      </c>
      <c r="G327" s="39"/>
      <c r="H327" s="39"/>
      <c r="I327" s="195"/>
      <c r="J327" s="39"/>
      <c r="K327" s="39"/>
      <c r="L327" s="42"/>
      <c r="M327" s="196"/>
      <c r="N327" s="197"/>
      <c r="O327" s="67"/>
      <c r="P327" s="67"/>
      <c r="Q327" s="67"/>
      <c r="R327" s="67"/>
      <c r="S327" s="67"/>
      <c r="T327" s="68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T327" s="19" t="s">
        <v>163</v>
      </c>
      <c r="AU327" s="19" t="s">
        <v>90</v>
      </c>
    </row>
    <row r="328" spans="2:51" s="13" customFormat="1" ht="11.25">
      <c r="B328" s="198"/>
      <c r="C328" s="199"/>
      <c r="D328" s="200" t="s">
        <v>165</v>
      </c>
      <c r="E328" s="201" t="s">
        <v>79</v>
      </c>
      <c r="F328" s="202" t="s">
        <v>1312</v>
      </c>
      <c r="G328" s="199"/>
      <c r="H328" s="203">
        <v>198.24</v>
      </c>
      <c r="I328" s="204"/>
      <c r="J328" s="199"/>
      <c r="K328" s="199"/>
      <c r="L328" s="205"/>
      <c r="M328" s="206"/>
      <c r="N328" s="207"/>
      <c r="O328" s="207"/>
      <c r="P328" s="207"/>
      <c r="Q328" s="207"/>
      <c r="R328" s="207"/>
      <c r="S328" s="207"/>
      <c r="T328" s="208"/>
      <c r="AT328" s="209" t="s">
        <v>165</v>
      </c>
      <c r="AU328" s="209" t="s">
        <v>90</v>
      </c>
      <c r="AV328" s="13" t="s">
        <v>90</v>
      </c>
      <c r="AW328" s="13" t="s">
        <v>41</v>
      </c>
      <c r="AX328" s="13" t="s">
        <v>81</v>
      </c>
      <c r="AY328" s="209" t="s">
        <v>154</v>
      </c>
    </row>
    <row r="329" spans="2:51" s="13" customFormat="1" ht="11.25">
      <c r="B329" s="198"/>
      <c r="C329" s="199"/>
      <c r="D329" s="200" t="s">
        <v>165</v>
      </c>
      <c r="E329" s="201" t="s">
        <v>79</v>
      </c>
      <c r="F329" s="202" t="s">
        <v>1313</v>
      </c>
      <c r="G329" s="199"/>
      <c r="H329" s="203">
        <v>0.4</v>
      </c>
      <c r="I329" s="204"/>
      <c r="J329" s="199"/>
      <c r="K329" s="199"/>
      <c r="L329" s="205"/>
      <c r="M329" s="206"/>
      <c r="N329" s="207"/>
      <c r="O329" s="207"/>
      <c r="P329" s="207"/>
      <c r="Q329" s="207"/>
      <c r="R329" s="207"/>
      <c r="S329" s="207"/>
      <c r="T329" s="208"/>
      <c r="AT329" s="209" t="s">
        <v>165</v>
      </c>
      <c r="AU329" s="209" t="s">
        <v>90</v>
      </c>
      <c r="AV329" s="13" t="s">
        <v>90</v>
      </c>
      <c r="AW329" s="13" t="s">
        <v>41</v>
      </c>
      <c r="AX329" s="13" t="s">
        <v>81</v>
      </c>
      <c r="AY329" s="209" t="s">
        <v>154</v>
      </c>
    </row>
    <row r="330" spans="2:51" s="15" customFormat="1" ht="11.25">
      <c r="B330" s="220"/>
      <c r="C330" s="221"/>
      <c r="D330" s="200" t="s">
        <v>165</v>
      </c>
      <c r="E330" s="222" t="s">
        <v>79</v>
      </c>
      <c r="F330" s="223" t="s">
        <v>206</v>
      </c>
      <c r="G330" s="221"/>
      <c r="H330" s="224">
        <v>198.64</v>
      </c>
      <c r="I330" s="225"/>
      <c r="J330" s="221"/>
      <c r="K330" s="221"/>
      <c r="L330" s="226"/>
      <c r="M330" s="227"/>
      <c r="N330" s="228"/>
      <c r="O330" s="228"/>
      <c r="P330" s="228"/>
      <c r="Q330" s="228"/>
      <c r="R330" s="228"/>
      <c r="S330" s="228"/>
      <c r="T330" s="229"/>
      <c r="AT330" s="230" t="s">
        <v>165</v>
      </c>
      <c r="AU330" s="230" t="s">
        <v>90</v>
      </c>
      <c r="AV330" s="15" t="s">
        <v>161</v>
      </c>
      <c r="AW330" s="15" t="s">
        <v>41</v>
      </c>
      <c r="AX330" s="15" t="s">
        <v>88</v>
      </c>
      <c r="AY330" s="230" t="s">
        <v>154</v>
      </c>
    </row>
    <row r="331" spans="1:65" s="2" customFormat="1" ht="16.5" customHeight="1">
      <c r="A331" s="37"/>
      <c r="B331" s="38"/>
      <c r="C331" s="181" t="s">
        <v>570</v>
      </c>
      <c r="D331" s="181" t="s">
        <v>156</v>
      </c>
      <c r="E331" s="182" t="s">
        <v>738</v>
      </c>
      <c r="F331" s="183" t="s">
        <v>739</v>
      </c>
      <c r="G331" s="184" t="s">
        <v>280</v>
      </c>
      <c r="H331" s="185">
        <v>16.52</v>
      </c>
      <c r="I331" s="186"/>
      <c r="J331" s="185">
        <f>ROUND(I331*H331,2)</f>
        <v>0</v>
      </c>
      <c r="K331" s="183" t="s">
        <v>79</v>
      </c>
      <c r="L331" s="42"/>
      <c r="M331" s="187" t="s">
        <v>79</v>
      </c>
      <c r="N331" s="188" t="s">
        <v>51</v>
      </c>
      <c r="O331" s="67"/>
      <c r="P331" s="189">
        <f>O331*H331</f>
        <v>0</v>
      </c>
      <c r="Q331" s="189">
        <v>0</v>
      </c>
      <c r="R331" s="189">
        <f>Q331*H331</f>
        <v>0</v>
      </c>
      <c r="S331" s="189">
        <v>0</v>
      </c>
      <c r="T331" s="190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191" t="s">
        <v>161</v>
      </c>
      <c r="AT331" s="191" t="s">
        <v>156</v>
      </c>
      <c r="AU331" s="191" t="s">
        <v>90</v>
      </c>
      <c r="AY331" s="19" t="s">
        <v>154</v>
      </c>
      <c r="BE331" s="192">
        <f>IF(N331="základní",J331,0)</f>
        <v>0</v>
      </c>
      <c r="BF331" s="192">
        <f>IF(N331="snížená",J331,0)</f>
        <v>0</v>
      </c>
      <c r="BG331" s="192">
        <f>IF(N331="zákl. přenesená",J331,0)</f>
        <v>0</v>
      </c>
      <c r="BH331" s="192">
        <f>IF(N331="sníž. přenesená",J331,0)</f>
        <v>0</v>
      </c>
      <c r="BI331" s="192">
        <f>IF(N331="nulová",J331,0)</f>
        <v>0</v>
      </c>
      <c r="BJ331" s="19" t="s">
        <v>88</v>
      </c>
      <c r="BK331" s="192">
        <f>ROUND(I331*H331,2)</f>
        <v>0</v>
      </c>
      <c r="BL331" s="19" t="s">
        <v>161</v>
      </c>
      <c r="BM331" s="191" t="s">
        <v>1314</v>
      </c>
    </row>
    <row r="332" spans="1:47" s="2" customFormat="1" ht="29.25">
      <c r="A332" s="37"/>
      <c r="B332" s="38"/>
      <c r="C332" s="39"/>
      <c r="D332" s="200" t="s">
        <v>326</v>
      </c>
      <c r="E332" s="39"/>
      <c r="F332" s="240" t="s">
        <v>741</v>
      </c>
      <c r="G332" s="39"/>
      <c r="H332" s="39"/>
      <c r="I332" s="195"/>
      <c r="J332" s="39"/>
      <c r="K332" s="39"/>
      <c r="L332" s="42"/>
      <c r="M332" s="196"/>
      <c r="N332" s="197"/>
      <c r="O332" s="67"/>
      <c r="P332" s="67"/>
      <c r="Q332" s="67"/>
      <c r="R332" s="67"/>
      <c r="S332" s="67"/>
      <c r="T332" s="68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T332" s="19" t="s">
        <v>326</v>
      </c>
      <c r="AU332" s="19" t="s">
        <v>90</v>
      </c>
    </row>
    <row r="333" spans="2:51" s="13" customFormat="1" ht="11.25">
      <c r="B333" s="198"/>
      <c r="C333" s="199"/>
      <c r="D333" s="200" t="s">
        <v>165</v>
      </c>
      <c r="E333" s="201" t="s">
        <v>79</v>
      </c>
      <c r="F333" s="202" t="s">
        <v>1315</v>
      </c>
      <c r="G333" s="199"/>
      <c r="H333" s="203">
        <v>16.52</v>
      </c>
      <c r="I333" s="204"/>
      <c r="J333" s="199"/>
      <c r="K333" s="199"/>
      <c r="L333" s="205"/>
      <c r="M333" s="206"/>
      <c r="N333" s="207"/>
      <c r="O333" s="207"/>
      <c r="P333" s="207"/>
      <c r="Q333" s="207"/>
      <c r="R333" s="207"/>
      <c r="S333" s="207"/>
      <c r="T333" s="208"/>
      <c r="AT333" s="209" t="s">
        <v>165</v>
      </c>
      <c r="AU333" s="209" t="s">
        <v>90</v>
      </c>
      <c r="AV333" s="13" t="s">
        <v>90</v>
      </c>
      <c r="AW333" s="13" t="s">
        <v>41</v>
      </c>
      <c r="AX333" s="13" t="s">
        <v>88</v>
      </c>
      <c r="AY333" s="209" t="s">
        <v>154</v>
      </c>
    </row>
    <row r="334" spans="1:65" s="2" customFormat="1" ht="16.5" customHeight="1">
      <c r="A334" s="37"/>
      <c r="B334" s="38"/>
      <c r="C334" s="181" t="s">
        <v>575</v>
      </c>
      <c r="D334" s="181" t="s">
        <v>156</v>
      </c>
      <c r="E334" s="182" t="s">
        <v>744</v>
      </c>
      <c r="F334" s="183" t="s">
        <v>745</v>
      </c>
      <c r="G334" s="184" t="s">
        <v>280</v>
      </c>
      <c r="H334" s="185">
        <v>-0.1</v>
      </c>
      <c r="I334" s="186"/>
      <c r="J334" s="185">
        <f>ROUND(I334*H334,2)</f>
        <v>0</v>
      </c>
      <c r="K334" s="183" t="s">
        <v>79</v>
      </c>
      <c r="L334" s="42"/>
      <c r="M334" s="187" t="s">
        <v>79</v>
      </c>
      <c r="N334" s="188" t="s">
        <v>51</v>
      </c>
      <c r="O334" s="67"/>
      <c r="P334" s="189">
        <f>O334*H334</f>
        <v>0</v>
      </c>
      <c r="Q334" s="189">
        <v>0</v>
      </c>
      <c r="R334" s="189">
        <f>Q334*H334</f>
        <v>0</v>
      </c>
      <c r="S334" s="189">
        <v>0</v>
      </c>
      <c r="T334" s="190">
        <f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191" t="s">
        <v>161</v>
      </c>
      <c r="AT334" s="191" t="s">
        <v>156</v>
      </c>
      <c r="AU334" s="191" t="s">
        <v>90</v>
      </c>
      <c r="AY334" s="19" t="s">
        <v>154</v>
      </c>
      <c r="BE334" s="192">
        <f>IF(N334="základní",J334,0)</f>
        <v>0</v>
      </c>
      <c r="BF334" s="192">
        <f>IF(N334="snížená",J334,0)</f>
        <v>0</v>
      </c>
      <c r="BG334" s="192">
        <f>IF(N334="zákl. přenesená",J334,0)</f>
        <v>0</v>
      </c>
      <c r="BH334" s="192">
        <f>IF(N334="sníž. přenesená",J334,0)</f>
        <v>0</v>
      </c>
      <c r="BI334" s="192">
        <f>IF(N334="nulová",J334,0)</f>
        <v>0</v>
      </c>
      <c r="BJ334" s="19" t="s">
        <v>88</v>
      </c>
      <c r="BK334" s="192">
        <f>ROUND(I334*H334,2)</f>
        <v>0</v>
      </c>
      <c r="BL334" s="19" t="s">
        <v>161</v>
      </c>
      <c r="BM334" s="191" t="s">
        <v>1316</v>
      </c>
    </row>
    <row r="335" spans="2:51" s="13" customFormat="1" ht="11.25">
      <c r="B335" s="198"/>
      <c r="C335" s="199"/>
      <c r="D335" s="200" t="s">
        <v>165</v>
      </c>
      <c r="E335" s="201" t="s">
        <v>79</v>
      </c>
      <c r="F335" s="202" t="s">
        <v>1317</v>
      </c>
      <c r="G335" s="199"/>
      <c r="H335" s="203">
        <v>-0.1</v>
      </c>
      <c r="I335" s="204"/>
      <c r="J335" s="199"/>
      <c r="K335" s="199"/>
      <c r="L335" s="205"/>
      <c r="M335" s="206"/>
      <c r="N335" s="207"/>
      <c r="O335" s="207"/>
      <c r="P335" s="207"/>
      <c r="Q335" s="207"/>
      <c r="R335" s="207"/>
      <c r="S335" s="207"/>
      <c r="T335" s="208"/>
      <c r="AT335" s="209" t="s">
        <v>165</v>
      </c>
      <c r="AU335" s="209" t="s">
        <v>90</v>
      </c>
      <c r="AV335" s="13" t="s">
        <v>90</v>
      </c>
      <c r="AW335" s="13" t="s">
        <v>41</v>
      </c>
      <c r="AX335" s="13" t="s">
        <v>88</v>
      </c>
      <c r="AY335" s="209" t="s">
        <v>154</v>
      </c>
    </row>
    <row r="336" spans="2:63" s="12" customFormat="1" ht="22.9" customHeight="1">
      <c r="B336" s="165"/>
      <c r="C336" s="166"/>
      <c r="D336" s="167" t="s">
        <v>80</v>
      </c>
      <c r="E336" s="179" t="s">
        <v>748</v>
      </c>
      <c r="F336" s="179" t="s">
        <v>749</v>
      </c>
      <c r="G336" s="166"/>
      <c r="H336" s="166"/>
      <c r="I336" s="169"/>
      <c r="J336" s="180">
        <f>BK336</f>
        <v>0</v>
      </c>
      <c r="K336" s="166"/>
      <c r="L336" s="171"/>
      <c r="M336" s="172"/>
      <c r="N336" s="173"/>
      <c r="O336" s="173"/>
      <c r="P336" s="174">
        <f>SUM(P337:P338)</f>
        <v>0</v>
      </c>
      <c r="Q336" s="173"/>
      <c r="R336" s="174">
        <f>SUM(R337:R338)</f>
        <v>0</v>
      </c>
      <c r="S336" s="173"/>
      <c r="T336" s="175">
        <f>SUM(T337:T338)</f>
        <v>0</v>
      </c>
      <c r="AR336" s="176" t="s">
        <v>88</v>
      </c>
      <c r="AT336" s="177" t="s">
        <v>80</v>
      </c>
      <c r="AU336" s="177" t="s">
        <v>88</v>
      </c>
      <c r="AY336" s="176" t="s">
        <v>154</v>
      </c>
      <c r="BK336" s="178">
        <f>SUM(BK337:BK338)</f>
        <v>0</v>
      </c>
    </row>
    <row r="337" spans="1:65" s="2" customFormat="1" ht="24.2" customHeight="1">
      <c r="A337" s="37"/>
      <c r="B337" s="38"/>
      <c r="C337" s="181" t="s">
        <v>580</v>
      </c>
      <c r="D337" s="181" t="s">
        <v>156</v>
      </c>
      <c r="E337" s="182" t="s">
        <v>751</v>
      </c>
      <c r="F337" s="183" t="s">
        <v>752</v>
      </c>
      <c r="G337" s="184" t="s">
        <v>280</v>
      </c>
      <c r="H337" s="185">
        <v>26.23</v>
      </c>
      <c r="I337" s="186"/>
      <c r="J337" s="185">
        <f>ROUND(I337*H337,2)</f>
        <v>0</v>
      </c>
      <c r="K337" s="183" t="s">
        <v>160</v>
      </c>
      <c r="L337" s="42"/>
      <c r="M337" s="187" t="s">
        <v>79</v>
      </c>
      <c r="N337" s="188" t="s">
        <v>51</v>
      </c>
      <c r="O337" s="67"/>
      <c r="P337" s="189">
        <f>O337*H337</f>
        <v>0</v>
      </c>
      <c r="Q337" s="189">
        <v>0</v>
      </c>
      <c r="R337" s="189">
        <f>Q337*H337</f>
        <v>0</v>
      </c>
      <c r="S337" s="189">
        <v>0</v>
      </c>
      <c r="T337" s="190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191" t="s">
        <v>161</v>
      </c>
      <c r="AT337" s="191" t="s">
        <v>156</v>
      </c>
      <c r="AU337" s="191" t="s">
        <v>90</v>
      </c>
      <c r="AY337" s="19" t="s">
        <v>154</v>
      </c>
      <c r="BE337" s="192">
        <f>IF(N337="základní",J337,0)</f>
        <v>0</v>
      </c>
      <c r="BF337" s="192">
        <f>IF(N337="snížená",J337,0)</f>
        <v>0</v>
      </c>
      <c r="BG337" s="192">
        <f>IF(N337="zákl. přenesená",J337,0)</f>
        <v>0</v>
      </c>
      <c r="BH337" s="192">
        <f>IF(N337="sníž. přenesená",J337,0)</f>
        <v>0</v>
      </c>
      <c r="BI337" s="192">
        <f>IF(N337="nulová",J337,0)</f>
        <v>0</v>
      </c>
      <c r="BJ337" s="19" t="s">
        <v>88</v>
      </c>
      <c r="BK337" s="192">
        <f>ROUND(I337*H337,2)</f>
        <v>0</v>
      </c>
      <c r="BL337" s="19" t="s">
        <v>161</v>
      </c>
      <c r="BM337" s="191" t="s">
        <v>1318</v>
      </c>
    </row>
    <row r="338" spans="1:47" s="2" customFormat="1" ht="11.25">
      <c r="A338" s="37"/>
      <c r="B338" s="38"/>
      <c r="C338" s="39"/>
      <c r="D338" s="193" t="s">
        <v>163</v>
      </c>
      <c r="E338" s="39"/>
      <c r="F338" s="194" t="s">
        <v>754</v>
      </c>
      <c r="G338" s="39"/>
      <c r="H338" s="39"/>
      <c r="I338" s="195"/>
      <c r="J338" s="39"/>
      <c r="K338" s="39"/>
      <c r="L338" s="42"/>
      <c r="M338" s="241"/>
      <c r="N338" s="242"/>
      <c r="O338" s="243"/>
      <c r="P338" s="243"/>
      <c r="Q338" s="243"/>
      <c r="R338" s="243"/>
      <c r="S338" s="243"/>
      <c r="T338" s="244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T338" s="19" t="s">
        <v>163</v>
      </c>
      <c r="AU338" s="19" t="s">
        <v>90</v>
      </c>
    </row>
    <row r="339" spans="1:31" s="2" customFormat="1" ht="6.95" customHeight="1">
      <c r="A339" s="37"/>
      <c r="B339" s="50"/>
      <c r="C339" s="51"/>
      <c r="D339" s="51"/>
      <c r="E339" s="51"/>
      <c r="F339" s="51"/>
      <c r="G339" s="51"/>
      <c r="H339" s="51"/>
      <c r="I339" s="51"/>
      <c r="J339" s="51"/>
      <c r="K339" s="51"/>
      <c r="L339" s="42"/>
      <c r="M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</row>
  </sheetData>
  <sheetProtection algorithmName="SHA-512" hashValue="YNj8P0kW/QNkvFRTjlnIJXzvvfYLADjT42i1YuGQSTW+0E1JnyKBU8EOYL5C0Ih8GEIACFBeAP7nTtHexsl0lQ==" saltValue="qb7G22LX9FQYzcW23Rkb7DrQCeV0a1HikJGHY0PdB1C3NHmY5Xgb5u1ATKhpUHoFBAGe24bKzlYQmmB7pCT3ww==" spinCount="100000" sheet="1" objects="1" scenarios="1" formatColumns="0" formatRows="0" autoFilter="0"/>
  <autoFilter ref="C93:K338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hyperlinks>
    <hyperlink ref="F98" r:id="rId1" display="https://podminky.urs.cz/item/CS_URS_2021_02/115001103"/>
    <hyperlink ref="F101" r:id="rId2" display="https://podminky.urs.cz/item/CS_URS_2021_02/115101201"/>
    <hyperlink ref="F104" r:id="rId3" display="https://podminky.urs.cz/item/CS_URS_2021_02/115101301"/>
    <hyperlink ref="F107" r:id="rId4" display="https://podminky.urs.cz/item/CS_URS_2021_02/119001401"/>
    <hyperlink ref="F110" r:id="rId5" display="https://podminky.urs.cz/item/CS_URS_2021_02/119001421"/>
    <hyperlink ref="F113" r:id="rId6" display="https://podminky.urs.cz/item/CS_URS_2021_02/120001101"/>
    <hyperlink ref="F116" r:id="rId7" display="https://podminky.urs.cz/item/CS_URS_2021_02/132254205"/>
    <hyperlink ref="F124" r:id="rId8" display="https://podminky.urs.cz/item/CS_URS_2021_02/132354205"/>
    <hyperlink ref="F129" r:id="rId9" display="https://podminky.urs.cz/item/CS_URS_2021_02/151811143"/>
    <hyperlink ref="F132" r:id="rId10" display="https://podminky.urs.cz/item/CS_URS_2021_02/151811243"/>
    <hyperlink ref="F134" r:id="rId11" display="https://podminky.urs.cz/item/CS_URS_2021_02/162351104"/>
    <hyperlink ref="F139" r:id="rId12" display="https://podminky.urs.cz/item/CS_URS_2021_02/162751117"/>
    <hyperlink ref="F142" r:id="rId13" display="https://podminky.urs.cz/item/CS_URS_2021_02/162751119"/>
    <hyperlink ref="F145" r:id="rId14" display="https://podminky.urs.cz/item/CS_URS_2021_02/162751137"/>
    <hyperlink ref="F148" r:id="rId15" display="https://podminky.urs.cz/item/CS_URS_2021_02/162751139"/>
    <hyperlink ref="F151" r:id="rId16" display="https://podminky.urs.cz/item/CS_URS_2021_02/167151111"/>
    <hyperlink ref="F159" r:id="rId17" display="https://podminky.urs.cz/item/CS_URS_2021_02/174101101"/>
    <hyperlink ref="F164" r:id="rId18" display="https://podminky.urs.cz/item/CS_URS_2021_02/58331200"/>
    <hyperlink ref="F167" r:id="rId19" display="https://podminky.urs.cz/item/CS_URS_2021_02/175151101"/>
    <hyperlink ref="F172" r:id="rId20" display="https://podminky.urs.cz/item/CS_URS_2021_02/58337302"/>
    <hyperlink ref="F178" r:id="rId21" display="https://podminky.urs.cz/item/CS_URS_2021_02/213141111"/>
    <hyperlink ref="F185" r:id="rId22" display="https://podminky.urs.cz/item/CS_URS_2021_02/69311090"/>
    <hyperlink ref="F188" r:id="rId23" display="https://podminky.urs.cz/item/CS_URS_2021_02/215901101"/>
    <hyperlink ref="F193" r:id="rId24" display="https://podminky.urs.cz/item/CS_URS_2021_02/273313911"/>
    <hyperlink ref="F196" r:id="rId25" display="https://podminky.urs.cz/item/CS_URS_2021_02/711113115"/>
    <hyperlink ref="F200" r:id="rId26" display="https://podminky.urs.cz/item/CS_URS_2021_02/359901212"/>
    <hyperlink ref="F202" r:id="rId27" display="https://podminky.urs.cz/item/CS_URS_2021_02/810521811"/>
    <hyperlink ref="F204" r:id="rId28" display="https://podminky.urs.cz/item/CS_URS_2021_02/890351851"/>
    <hyperlink ref="F210" r:id="rId29" display="https://podminky.urs.cz/item/CS_URS_2021_02/451573111"/>
    <hyperlink ref="F215" r:id="rId30" display="https://podminky.urs.cz/item/CS_URS_2021_02/452112111"/>
    <hyperlink ref="F218" r:id="rId31" display="https://podminky.urs.cz/item/CS_URS_2021_02/59224184"/>
    <hyperlink ref="F220" r:id="rId32" display="https://podminky.urs.cz/item/CS_URS_2021_02/59224185"/>
    <hyperlink ref="F222" r:id="rId33" display="https://podminky.urs.cz/item/CS_URS_2021_02/452311131"/>
    <hyperlink ref="F225" r:id="rId34" display="https://podminky.urs.cz/item/CS_URS_2021_02/452312131"/>
    <hyperlink ref="F228" r:id="rId35" display="https://podminky.urs.cz/item/CS_URS_2021_02/452351101"/>
    <hyperlink ref="F239" r:id="rId36" display="https://podminky.urs.cz/item/CS_URS_2021_02/831263195"/>
    <hyperlink ref="F241" r:id="rId37" display="https://podminky.urs.cz/item/CS_URS_2021_02/831352121"/>
    <hyperlink ref="F244" r:id="rId38" display="https://podminky.urs.cz/item/CS_URS_2021_02/59710633"/>
    <hyperlink ref="F247" r:id="rId39" display="https://podminky.urs.cz/item/CS_URS_2021_02/831352193"/>
    <hyperlink ref="F249" r:id="rId40" display="https://podminky.urs.cz/item/CS_URS_2021_02/837352221"/>
    <hyperlink ref="F252" r:id="rId41" display="https://podminky.urs.cz/item/CS_URS_2021_02/59710987"/>
    <hyperlink ref="F256" r:id="rId42" display="https://podminky.urs.cz/item/CS_URS_2021_02/892542121"/>
    <hyperlink ref="F258" r:id="rId43" display="https://podminky.urs.cz/item/CS_URS_2021_02/894104122"/>
    <hyperlink ref="F262" r:id="rId44" display="https://podminky.urs.cz/item/CS_URS_2021_02/894204261"/>
    <hyperlink ref="F267" r:id="rId45" display="https://podminky.urs.cz/item/CS_URS_2021_02/894302171"/>
    <hyperlink ref="F272" r:id="rId46" display="https://podminky.urs.cz/item/CS_URS_2021_02/894302271"/>
    <hyperlink ref="F277" r:id="rId47" display="https://podminky.urs.cz/item/CS_URS_2021_02/894502201"/>
    <hyperlink ref="F287" r:id="rId48" display="https://podminky.urs.cz/item/CS_URS_2021_02/894503111"/>
    <hyperlink ref="F293" r:id="rId49" display="https://podminky.urs.cz/item/CS_URS_2021_02/894608112"/>
    <hyperlink ref="F298" r:id="rId50" display="https://podminky.urs.cz/item/CS_URS_2021_02/894608211"/>
    <hyperlink ref="F303" r:id="rId51" display="https://podminky.urs.cz/item/CS_URS_2021_02/899102211"/>
    <hyperlink ref="F305" r:id="rId52" display="https://podminky.urs.cz/item/CS_URS_2021_02/899104112"/>
    <hyperlink ref="F308" r:id="rId53" display="https://podminky.urs.cz/item/CS_URS_2021_02/899501221"/>
    <hyperlink ref="F310" r:id="rId54" display="https://podminky.urs.cz/item/CS_URS_2021_02/899503111"/>
    <hyperlink ref="F317" r:id="rId55" display="https://podminky.urs.cz/item/CS_URS_2021_02/63232610"/>
    <hyperlink ref="F325" r:id="rId56" display="https://podminky.urs.cz/item/CS_URS_2021_02/997013501"/>
    <hyperlink ref="F327" r:id="rId57" display="https://podminky.urs.cz/item/CS_URS_2021_02/997013509"/>
    <hyperlink ref="F338" r:id="rId58" display="https://podminky.urs.cz/item/CS_URS_2021_02/998274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3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AT2" s="19" t="s">
        <v>107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90</v>
      </c>
    </row>
    <row r="4" spans="2:46" s="1" customFormat="1" ht="24.95" customHeight="1">
      <c r="B4" s="22"/>
      <c r="D4" s="113" t="s">
        <v>119</v>
      </c>
      <c r="L4" s="22"/>
      <c r="M4" s="11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5" t="s">
        <v>15</v>
      </c>
      <c r="L6" s="22"/>
    </row>
    <row r="7" spans="2:12" s="1" customFormat="1" ht="16.5" customHeight="1">
      <c r="B7" s="22"/>
      <c r="E7" s="388" t="str">
        <f>'Rekapitulace stavby'!K6</f>
        <v>DC007293_Decin_Tovarní_RKV_R1</v>
      </c>
      <c r="F7" s="389"/>
      <c r="G7" s="389"/>
      <c r="H7" s="389"/>
      <c r="L7" s="22"/>
    </row>
    <row r="8" spans="1:31" s="2" customFormat="1" ht="12" customHeight="1">
      <c r="A8" s="37"/>
      <c r="B8" s="42"/>
      <c r="C8" s="37"/>
      <c r="D8" s="115" t="s">
        <v>120</v>
      </c>
      <c r="E8" s="37"/>
      <c r="F8" s="37"/>
      <c r="G8" s="37"/>
      <c r="H8" s="37"/>
      <c r="I8" s="37"/>
      <c r="J8" s="37"/>
      <c r="K8" s="37"/>
      <c r="L8" s="11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391" t="s">
        <v>1319</v>
      </c>
      <c r="F9" s="390"/>
      <c r="G9" s="390"/>
      <c r="H9" s="390"/>
      <c r="I9" s="37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1.25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15" t="s">
        <v>17</v>
      </c>
      <c r="E11" s="37"/>
      <c r="F11" s="106" t="s">
        <v>18</v>
      </c>
      <c r="G11" s="37"/>
      <c r="H11" s="37"/>
      <c r="I11" s="115" t="s">
        <v>19</v>
      </c>
      <c r="J11" s="106" t="s">
        <v>79</v>
      </c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15" t="s">
        <v>21</v>
      </c>
      <c r="E12" s="37"/>
      <c r="F12" s="106" t="s">
        <v>22</v>
      </c>
      <c r="G12" s="37"/>
      <c r="H12" s="37"/>
      <c r="I12" s="115" t="s">
        <v>23</v>
      </c>
      <c r="J12" s="117" t="str">
        <f>'Rekapitulace stavby'!AN8</f>
        <v>21. 10. 2021</v>
      </c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5" t="s">
        <v>29</v>
      </c>
      <c r="E14" s="37"/>
      <c r="F14" s="37"/>
      <c r="G14" s="37"/>
      <c r="H14" s="37"/>
      <c r="I14" s="115" t="s">
        <v>30</v>
      </c>
      <c r="J14" s="106" t="s">
        <v>31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06" t="s">
        <v>32</v>
      </c>
      <c r="F15" s="37"/>
      <c r="G15" s="37"/>
      <c r="H15" s="37"/>
      <c r="I15" s="115" t="s">
        <v>33</v>
      </c>
      <c r="J15" s="106" t="s">
        <v>34</v>
      </c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15" t="s">
        <v>35</v>
      </c>
      <c r="E17" s="37"/>
      <c r="F17" s="37"/>
      <c r="G17" s="37"/>
      <c r="H17" s="37"/>
      <c r="I17" s="115" t="s">
        <v>30</v>
      </c>
      <c r="J17" s="32" t="str">
        <f>'Rekapitulace stavby'!AN13</f>
        <v>Vyplň údaj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92" t="str">
        <f>'Rekapitulace stavby'!E14</f>
        <v>Vyplň údaj</v>
      </c>
      <c r="F18" s="393"/>
      <c r="G18" s="393"/>
      <c r="H18" s="393"/>
      <c r="I18" s="115" t="s">
        <v>33</v>
      </c>
      <c r="J18" s="32" t="str">
        <f>'Rekapitulace stavby'!AN14</f>
        <v>Vyplň údaj</v>
      </c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15" t="s">
        <v>37</v>
      </c>
      <c r="E20" s="37"/>
      <c r="F20" s="37"/>
      <c r="G20" s="37"/>
      <c r="H20" s="37"/>
      <c r="I20" s="115" t="s">
        <v>30</v>
      </c>
      <c r="J20" s="106" t="s">
        <v>38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06" t="s">
        <v>39</v>
      </c>
      <c r="F21" s="37"/>
      <c r="G21" s="37"/>
      <c r="H21" s="37"/>
      <c r="I21" s="115" t="s">
        <v>33</v>
      </c>
      <c r="J21" s="106" t="s">
        <v>40</v>
      </c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15" t="s">
        <v>42</v>
      </c>
      <c r="E23" s="37"/>
      <c r="F23" s="37"/>
      <c r="G23" s="37"/>
      <c r="H23" s="37"/>
      <c r="I23" s="115" t="s">
        <v>30</v>
      </c>
      <c r="J23" s="106" t="s">
        <v>38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06" t="s">
        <v>43</v>
      </c>
      <c r="F24" s="37"/>
      <c r="G24" s="37"/>
      <c r="H24" s="37"/>
      <c r="I24" s="115" t="s">
        <v>33</v>
      </c>
      <c r="J24" s="106" t="s">
        <v>40</v>
      </c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15" t="s">
        <v>44</v>
      </c>
      <c r="E26" s="37"/>
      <c r="F26" s="37"/>
      <c r="G26" s="37"/>
      <c r="H26" s="37"/>
      <c r="I26" s="37"/>
      <c r="J26" s="37"/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47.25" customHeight="1">
      <c r="A27" s="118"/>
      <c r="B27" s="119"/>
      <c r="C27" s="118"/>
      <c r="D27" s="118"/>
      <c r="E27" s="394" t="s">
        <v>124</v>
      </c>
      <c r="F27" s="394"/>
      <c r="G27" s="394"/>
      <c r="H27" s="394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21"/>
      <c r="E29" s="121"/>
      <c r="F29" s="121"/>
      <c r="G29" s="121"/>
      <c r="H29" s="121"/>
      <c r="I29" s="121"/>
      <c r="J29" s="121"/>
      <c r="K29" s="121"/>
      <c r="L29" s="11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22" t="s">
        <v>46</v>
      </c>
      <c r="E30" s="37"/>
      <c r="F30" s="37"/>
      <c r="G30" s="37"/>
      <c r="H30" s="37"/>
      <c r="I30" s="37"/>
      <c r="J30" s="123">
        <f>ROUND(J88,2)</f>
        <v>0</v>
      </c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1"/>
      <c r="E31" s="121"/>
      <c r="F31" s="121"/>
      <c r="G31" s="121"/>
      <c r="H31" s="121"/>
      <c r="I31" s="121"/>
      <c r="J31" s="121"/>
      <c r="K31" s="121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24" t="s">
        <v>48</v>
      </c>
      <c r="G32" s="37"/>
      <c r="H32" s="37"/>
      <c r="I32" s="124" t="s">
        <v>47</v>
      </c>
      <c r="J32" s="124" t="s">
        <v>49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>
      <c r="A33" s="37"/>
      <c r="B33" s="42"/>
      <c r="C33" s="37"/>
      <c r="D33" s="125" t="s">
        <v>50</v>
      </c>
      <c r="E33" s="115" t="s">
        <v>51</v>
      </c>
      <c r="F33" s="126">
        <f>ROUND((SUM(BE88:BE346)),2)</f>
        <v>0</v>
      </c>
      <c r="G33" s="37"/>
      <c r="H33" s="37"/>
      <c r="I33" s="127">
        <v>0.21</v>
      </c>
      <c r="J33" s="126">
        <f>ROUND(((SUM(BE88:BE346))*I33),2)</f>
        <v>0</v>
      </c>
      <c r="K33" s="37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115" t="s">
        <v>52</v>
      </c>
      <c r="F34" s="126">
        <f>ROUND((SUM(BF88:BF346)),2)</f>
        <v>0</v>
      </c>
      <c r="G34" s="37"/>
      <c r="H34" s="37"/>
      <c r="I34" s="127">
        <v>0.15</v>
      </c>
      <c r="J34" s="126">
        <f>ROUND(((SUM(BF88:BF346))*I34),2)</f>
        <v>0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 hidden="1">
      <c r="A35" s="37"/>
      <c r="B35" s="42"/>
      <c r="C35" s="37"/>
      <c r="D35" s="37"/>
      <c r="E35" s="115" t="s">
        <v>53</v>
      </c>
      <c r="F35" s="126">
        <f>ROUND((SUM(BG88:BG346)),2)</f>
        <v>0</v>
      </c>
      <c r="G35" s="37"/>
      <c r="H35" s="37"/>
      <c r="I35" s="127">
        <v>0.21</v>
      </c>
      <c r="J35" s="126">
        <f>0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 hidden="1">
      <c r="A36" s="37"/>
      <c r="B36" s="42"/>
      <c r="C36" s="37"/>
      <c r="D36" s="37"/>
      <c r="E36" s="115" t="s">
        <v>54</v>
      </c>
      <c r="F36" s="126">
        <f>ROUND((SUM(BH88:BH346)),2)</f>
        <v>0</v>
      </c>
      <c r="G36" s="37"/>
      <c r="H36" s="37"/>
      <c r="I36" s="127">
        <v>0.15</v>
      </c>
      <c r="J36" s="126">
        <f>0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5" t="s">
        <v>55</v>
      </c>
      <c r="F37" s="126">
        <f>ROUND((SUM(BI88:BI346)),2)</f>
        <v>0</v>
      </c>
      <c r="G37" s="37"/>
      <c r="H37" s="37"/>
      <c r="I37" s="127">
        <v>0</v>
      </c>
      <c r="J37" s="126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8"/>
      <c r="D39" s="129" t="s">
        <v>56</v>
      </c>
      <c r="E39" s="130"/>
      <c r="F39" s="130"/>
      <c r="G39" s="131" t="s">
        <v>57</v>
      </c>
      <c r="H39" s="132" t="s">
        <v>58</v>
      </c>
      <c r="I39" s="130"/>
      <c r="J39" s="133">
        <f>SUM(J30:J37)</f>
        <v>0</v>
      </c>
      <c r="K39" s="134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35"/>
      <c r="C40" s="136"/>
      <c r="D40" s="136"/>
      <c r="E40" s="136"/>
      <c r="F40" s="136"/>
      <c r="G40" s="136"/>
      <c r="H40" s="136"/>
      <c r="I40" s="136"/>
      <c r="J40" s="136"/>
      <c r="K40" s="136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7"/>
      <c r="C44" s="138"/>
      <c r="D44" s="138"/>
      <c r="E44" s="138"/>
      <c r="F44" s="138"/>
      <c r="G44" s="138"/>
      <c r="H44" s="138"/>
      <c r="I44" s="138"/>
      <c r="J44" s="138"/>
      <c r="K44" s="138"/>
      <c r="L44" s="11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5" t="s">
        <v>125</v>
      </c>
      <c r="D45" s="39"/>
      <c r="E45" s="39"/>
      <c r="F45" s="39"/>
      <c r="G45" s="39"/>
      <c r="H45" s="39"/>
      <c r="I45" s="39"/>
      <c r="J45" s="39"/>
      <c r="K45" s="39"/>
      <c r="L45" s="116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15</v>
      </c>
      <c r="D47" s="39"/>
      <c r="E47" s="39"/>
      <c r="F47" s="39"/>
      <c r="G47" s="39"/>
      <c r="H47" s="39"/>
      <c r="I47" s="39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95" t="str">
        <f>E7</f>
        <v>DC007293_Decin_Tovarní_RKV_R1</v>
      </c>
      <c r="F48" s="396"/>
      <c r="G48" s="396"/>
      <c r="H48" s="396"/>
      <c r="I48" s="39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120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44" t="str">
        <f>E9</f>
        <v>02 - IO-02 Rekonstrukce vodovodu</v>
      </c>
      <c r="F50" s="397"/>
      <c r="G50" s="397"/>
      <c r="H50" s="397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1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9" t="str">
        <f>F12</f>
        <v>Děčín</v>
      </c>
      <c r="G52" s="39"/>
      <c r="H52" s="39"/>
      <c r="I52" s="31" t="s">
        <v>23</v>
      </c>
      <c r="J52" s="62" t="str">
        <f>IF(J12="","",J12)</f>
        <v>21. 10. 2021</v>
      </c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2" customHeight="1">
      <c r="A54" s="37"/>
      <c r="B54" s="38"/>
      <c r="C54" s="31" t="s">
        <v>29</v>
      </c>
      <c r="D54" s="39"/>
      <c r="E54" s="39"/>
      <c r="F54" s="29" t="str">
        <f>E15</f>
        <v>Severočeské vodovody a kanalizace a.s.</v>
      </c>
      <c r="G54" s="39"/>
      <c r="H54" s="39"/>
      <c r="I54" s="31" t="s">
        <v>37</v>
      </c>
      <c r="J54" s="35" t="str">
        <f>E21</f>
        <v>KO-KA s.r.o.</v>
      </c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25.7" customHeight="1">
      <c r="A55" s="37"/>
      <c r="B55" s="38"/>
      <c r="C55" s="31" t="s">
        <v>35</v>
      </c>
      <c r="D55" s="39"/>
      <c r="E55" s="39"/>
      <c r="F55" s="29" t="str">
        <f>IF(E18="","",E18)</f>
        <v>Vyplň údaj</v>
      </c>
      <c r="G55" s="39"/>
      <c r="H55" s="39"/>
      <c r="I55" s="31" t="s">
        <v>42</v>
      </c>
      <c r="J55" s="35" t="str">
        <f>E24</f>
        <v>Mgr. Lenka Foffová, KO-KA s.r.o.</v>
      </c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9" t="s">
        <v>126</v>
      </c>
      <c r="D57" s="140"/>
      <c r="E57" s="140"/>
      <c r="F57" s="140"/>
      <c r="G57" s="140"/>
      <c r="H57" s="140"/>
      <c r="I57" s="140"/>
      <c r="J57" s="141" t="s">
        <v>127</v>
      </c>
      <c r="K57" s="140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>
      <c r="A59" s="37"/>
      <c r="B59" s="38"/>
      <c r="C59" s="142" t="s">
        <v>78</v>
      </c>
      <c r="D59" s="39"/>
      <c r="E59" s="39"/>
      <c r="F59" s="39"/>
      <c r="G59" s="39"/>
      <c r="H59" s="39"/>
      <c r="I59" s="39"/>
      <c r="J59" s="80">
        <f>J88</f>
        <v>0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9" t="s">
        <v>128</v>
      </c>
    </row>
    <row r="60" spans="2:12" s="9" customFormat="1" ht="24.95" customHeight="1">
      <c r="B60" s="143"/>
      <c r="C60" s="144"/>
      <c r="D60" s="145" t="s">
        <v>129</v>
      </c>
      <c r="E60" s="146"/>
      <c r="F60" s="146"/>
      <c r="G60" s="146"/>
      <c r="H60" s="146"/>
      <c r="I60" s="146"/>
      <c r="J60" s="147">
        <f>J89</f>
        <v>0</v>
      </c>
      <c r="K60" s="144"/>
      <c r="L60" s="148"/>
    </row>
    <row r="61" spans="2:12" s="10" customFormat="1" ht="19.9" customHeight="1">
      <c r="B61" s="149"/>
      <c r="C61" s="100"/>
      <c r="D61" s="150" t="s">
        <v>130</v>
      </c>
      <c r="E61" s="151"/>
      <c r="F61" s="151"/>
      <c r="G61" s="151"/>
      <c r="H61" s="151"/>
      <c r="I61" s="151"/>
      <c r="J61" s="152">
        <f>J90</f>
        <v>0</v>
      </c>
      <c r="K61" s="100"/>
      <c r="L61" s="153"/>
    </row>
    <row r="62" spans="2:12" s="10" customFormat="1" ht="19.9" customHeight="1">
      <c r="B62" s="149"/>
      <c r="C62" s="100"/>
      <c r="D62" s="150" t="s">
        <v>131</v>
      </c>
      <c r="E62" s="151"/>
      <c r="F62" s="151"/>
      <c r="G62" s="151"/>
      <c r="H62" s="151"/>
      <c r="I62" s="151"/>
      <c r="J62" s="152">
        <f>J166</f>
        <v>0</v>
      </c>
      <c r="K62" s="100"/>
      <c r="L62" s="153"/>
    </row>
    <row r="63" spans="2:12" s="10" customFormat="1" ht="19.9" customHeight="1">
      <c r="B63" s="149"/>
      <c r="C63" s="100"/>
      <c r="D63" s="150" t="s">
        <v>133</v>
      </c>
      <c r="E63" s="151"/>
      <c r="F63" s="151"/>
      <c r="G63" s="151"/>
      <c r="H63" s="151"/>
      <c r="I63" s="151"/>
      <c r="J63" s="152">
        <f>J176</f>
        <v>0</v>
      </c>
      <c r="K63" s="100"/>
      <c r="L63" s="153"/>
    </row>
    <row r="64" spans="2:12" s="10" customFormat="1" ht="19.9" customHeight="1">
      <c r="B64" s="149"/>
      <c r="C64" s="100"/>
      <c r="D64" s="150" t="s">
        <v>134</v>
      </c>
      <c r="E64" s="151"/>
      <c r="F64" s="151"/>
      <c r="G64" s="151"/>
      <c r="H64" s="151"/>
      <c r="I64" s="151"/>
      <c r="J64" s="152">
        <f>J187</f>
        <v>0</v>
      </c>
      <c r="K64" s="100"/>
      <c r="L64" s="153"/>
    </row>
    <row r="65" spans="2:12" s="10" customFormat="1" ht="14.85" customHeight="1">
      <c r="B65" s="149"/>
      <c r="C65" s="100"/>
      <c r="D65" s="150" t="s">
        <v>1320</v>
      </c>
      <c r="E65" s="151"/>
      <c r="F65" s="151"/>
      <c r="G65" s="151"/>
      <c r="H65" s="151"/>
      <c r="I65" s="151"/>
      <c r="J65" s="152">
        <f>J277</f>
        <v>0</v>
      </c>
      <c r="K65" s="100"/>
      <c r="L65" s="153"/>
    </row>
    <row r="66" spans="2:12" s="10" customFormat="1" ht="19.9" customHeight="1">
      <c r="B66" s="149"/>
      <c r="C66" s="100"/>
      <c r="D66" s="150" t="s">
        <v>136</v>
      </c>
      <c r="E66" s="151"/>
      <c r="F66" s="151"/>
      <c r="G66" s="151"/>
      <c r="H66" s="151"/>
      <c r="I66" s="151"/>
      <c r="J66" s="152">
        <f>J323</f>
        <v>0</v>
      </c>
      <c r="K66" s="100"/>
      <c r="L66" s="153"/>
    </row>
    <row r="67" spans="2:12" s="10" customFormat="1" ht="19.9" customHeight="1">
      <c r="B67" s="149"/>
      <c r="C67" s="100"/>
      <c r="D67" s="150" t="s">
        <v>137</v>
      </c>
      <c r="E67" s="151"/>
      <c r="F67" s="151"/>
      <c r="G67" s="151"/>
      <c r="H67" s="151"/>
      <c r="I67" s="151"/>
      <c r="J67" s="152">
        <f>J336</f>
        <v>0</v>
      </c>
      <c r="K67" s="100"/>
      <c r="L67" s="153"/>
    </row>
    <row r="68" spans="2:12" s="10" customFormat="1" ht="14.85" customHeight="1">
      <c r="B68" s="149"/>
      <c r="C68" s="100"/>
      <c r="D68" s="150" t="s">
        <v>1321</v>
      </c>
      <c r="E68" s="151"/>
      <c r="F68" s="151"/>
      <c r="G68" s="151"/>
      <c r="H68" s="151"/>
      <c r="I68" s="151"/>
      <c r="J68" s="152">
        <f>J344</f>
        <v>0</v>
      </c>
      <c r="K68" s="100"/>
      <c r="L68" s="153"/>
    </row>
    <row r="69" spans="1:31" s="2" customFormat="1" ht="21.7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16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6.95" customHeight="1">
      <c r="A70" s="37"/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116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4" spans="1:31" s="2" customFormat="1" ht="6.95" customHeight="1">
      <c r="A74" s="37"/>
      <c r="B74" s="52"/>
      <c r="C74" s="53"/>
      <c r="D74" s="53"/>
      <c r="E74" s="53"/>
      <c r="F74" s="53"/>
      <c r="G74" s="53"/>
      <c r="H74" s="53"/>
      <c r="I74" s="53"/>
      <c r="J74" s="53"/>
      <c r="K74" s="53"/>
      <c r="L74" s="11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24.95" customHeight="1">
      <c r="A75" s="37"/>
      <c r="B75" s="38"/>
      <c r="C75" s="25" t="s">
        <v>139</v>
      </c>
      <c r="D75" s="39"/>
      <c r="E75" s="39"/>
      <c r="F75" s="39"/>
      <c r="G75" s="39"/>
      <c r="H75" s="39"/>
      <c r="I75" s="39"/>
      <c r="J75" s="39"/>
      <c r="K75" s="39"/>
      <c r="L75" s="11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1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15</v>
      </c>
      <c r="D77" s="39"/>
      <c r="E77" s="39"/>
      <c r="F77" s="39"/>
      <c r="G77" s="39"/>
      <c r="H77" s="39"/>
      <c r="I77" s="39"/>
      <c r="J77" s="39"/>
      <c r="K77" s="39"/>
      <c r="L77" s="11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6.5" customHeight="1">
      <c r="A78" s="37"/>
      <c r="B78" s="38"/>
      <c r="C78" s="39"/>
      <c r="D78" s="39"/>
      <c r="E78" s="395" t="str">
        <f>E7</f>
        <v>DC007293_Decin_Tovarní_RKV_R1</v>
      </c>
      <c r="F78" s="396"/>
      <c r="G78" s="396"/>
      <c r="H78" s="396"/>
      <c r="I78" s="39"/>
      <c r="J78" s="39"/>
      <c r="K78" s="39"/>
      <c r="L78" s="11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2" customHeight="1">
      <c r="A79" s="37"/>
      <c r="B79" s="38"/>
      <c r="C79" s="31" t="s">
        <v>120</v>
      </c>
      <c r="D79" s="39"/>
      <c r="E79" s="39"/>
      <c r="F79" s="39"/>
      <c r="G79" s="39"/>
      <c r="H79" s="39"/>
      <c r="I79" s="39"/>
      <c r="J79" s="39"/>
      <c r="K79" s="39"/>
      <c r="L79" s="11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6.5" customHeight="1">
      <c r="A80" s="37"/>
      <c r="B80" s="38"/>
      <c r="C80" s="39"/>
      <c r="D80" s="39"/>
      <c r="E80" s="344" t="str">
        <f>E9</f>
        <v>02 - IO-02 Rekonstrukce vodovodu</v>
      </c>
      <c r="F80" s="397"/>
      <c r="G80" s="397"/>
      <c r="H80" s="397"/>
      <c r="I80" s="39"/>
      <c r="J80" s="39"/>
      <c r="K80" s="39"/>
      <c r="L80" s="11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6.95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2" customHeight="1">
      <c r="A82" s="37"/>
      <c r="B82" s="38"/>
      <c r="C82" s="31" t="s">
        <v>21</v>
      </c>
      <c r="D82" s="39"/>
      <c r="E82" s="39"/>
      <c r="F82" s="29" t="str">
        <f>F12</f>
        <v>Děčín</v>
      </c>
      <c r="G82" s="39"/>
      <c r="H82" s="39"/>
      <c r="I82" s="31" t="s">
        <v>23</v>
      </c>
      <c r="J82" s="62" t="str">
        <f>IF(J12="","",J12)</f>
        <v>21. 10. 2021</v>
      </c>
      <c r="K82" s="39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11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5.2" customHeight="1">
      <c r="A84" s="37"/>
      <c r="B84" s="38"/>
      <c r="C84" s="31" t="s">
        <v>29</v>
      </c>
      <c r="D84" s="39"/>
      <c r="E84" s="39"/>
      <c r="F84" s="29" t="str">
        <f>E15</f>
        <v>Severočeské vodovody a kanalizace a.s.</v>
      </c>
      <c r="G84" s="39"/>
      <c r="H84" s="39"/>
      <c r="I84" s="31" t="s">
        <v>37</v>
      </c>
      <c r="J84" s="35" t="str">
        <f>E21</f>
        <v>KO-KA s.r.o.</v>
      </c>
      <c r="K84" s="39"/>
      <c r="L84" s="11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5.7" customHeight="1">
      <c r="A85" s="37"/>
      <c r="B85" s="38"/>
      <c r="C85" s="31" t="s">
        <v>35</v>
      </c>
      <c r="D85" s="39"/>
      <c r="E85" s="39"/>
      <c r="F85" s="29" t="str">
        <f>IF(E18="","",E18)</f>
        <v>Vyplň údaj</v>
      </c>
      <c r="G85" s="39"/>
      <c r="H85" s="39"/>
      <c r="I85" s="31" t="s">
        <v>42</v>
      </c>
      <c r="J85" s="35" t="str">
        <f>E24</f>
        <v>Mgr. Lenka Foffová, KO-KA s.r.o.</v>
      </c>
      <c r="K85" s="39"/>
      <c r="L85" s="11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0.3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11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11" customFormat="1" ht="29.25" customHeight="1">
      <c r="A87" s="154"/>
      <c r="B87" s="155"/>
      <c r="C87" s="156" t="s">
        <v>140</v>
      </c>
      <c r="D87" s="157" t="s">
        <v>65</v>
      </c>
      <c r="E87" s="157" t="s">
        <v>61</v>
      </c>
      <c r="F87" s="157" t="s">
        <v>62</v>
      </c>
      <c r="G87" s="157" t="s">
        <v>141</v>
      </c>
      <c r="H87" s="157" t="s">
        <v>142</v>
      </c>
      <c r="I87" s="157" t="s">
        <v>143</v>
      </c>
      <c r="J87" s="157" t="s">
        <v>127</v>
      </c>
      <c r="K87" s="158" t="s">
        <v>144</v>
      </c>
      <c r="L87" s="159"/>
      <c r="M87" s="71" t="s">
        <v>79</v>
      </c>
      <c r="N87" s="72" t="s">
        <v>50</v>
      </c>
      <c r="O87" s="72" t="s">
        <v>145</v>
      </c>
      <c r="P87" s="72" t="s">
        <v>146</v>
      </c>
      <c r="Q87" s="72" t="s">
        <v>147</v>
      </c>
      <c r="R87" s="72" t="s">
        <v>148</v>
      </c>
      <c r="S87" s="72" t="s">
        <v>149</v>
      </c>
      <c r="T87" s="73" t="s">
        <v>150</v>
      </c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</row>
    <row r="88" spans="1:63" s="2" customFormat="1" ht="22.9" customHeight="1">
      <c r="A88" s="37"/>
      <c r="B88" s="38"/>
      <c r="C88" s="78" t="s">
        <v>151</v>
      </c>
      <c r="D88" s="39"/>
      <c r="E88" s="39"/>
      <c r="F88" s="39"/>
      <c r="G88" s="39"/>
      <c r="H88" s="39"/>
      <c r="I88" s="39"/>
      <c r="J88" s="160">
        <f>BK88</f>
        <v>0</v>
      </c>
      <c r="K88" s="39"/>
      <c r="L88" s="42"/>
      <c r="M88" s="74"/>
      <c r="N88" s="161"/>
      <c r="O88" s="75"/>
      <c r="P88" s="162">
        <f>P89</f>
        <v>0</v>
      </c>
      <c r="Q88" s="75"/>
      <c r="R88" s="162">
        <f>R89</f>
        <v>4.7225117</v>
      </c>
      <c r="S88" s="75"/>
      <c r="T88" s="163">
        <f>T89</f>
        <v>5.243799999999999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19" t="s">
        <v>80</v>
      </c>
      <c r="AU88" s="19" t="s">
        <v>128</v>
      </c>
      <c r="BK88" s="164">
        <f>BK89</f>
        <v>0</v>
      </c>
    </row>
    <row r="89" spans="2:63" s="12" customFormat="1" ht="25.9" customHeight="1">
      <c r="B89" s="165"/>
      <c r="C89" s="166"/>
      <c r="D89" s="167" t="s">
        <v>80</v>
      </c>
      <c r="E89" s="168" t="s">
        <v>152</v>
      </c>
      <c r="F89" s="168" t="s">
        <v>153</v>
      </c>
      <c r="G89" s="166"/>
      <c r="H89" s="166"/>
      <c r="I89" s="169"/>
      <c r="J89" s="170">
        <f>BK89</f>
        <v>0</v>
      </c>
      <c r="K89" s="166"/>
      <c r="L89" s="171"/>
      <c r="M89" s="172"/>
      <c r="N89" s="173"/>
      <c r="O89" s="173"/>
      <c r="P89" s="174">
        <f>P90+P166+P176+P187+P323+P336</f>
        <v>0</v>
      </c>
      <c r="Q89" s="173"/>
      <c r="R89" s="174">
        <f>R90+R166+R176+R187+R323+R336</f>
        <v>4.7225117</v>
      </c>
      <c r="S89" s="173"/>
      <c r="T89" s="175">
        <f>T90+T166+T176+T187+T323+T336</f>
        <v>5.243799999999999</v>
      </c>
      <c r="AR89" s="176" t="s">
        <v>88</v>
      </c>
      <c r="AT89" s="177" t="s">
        <v>80</v>
      </c>
      <c r="AU89" s="177" t="s">
        <v>81</v>
      </c>
      <c r="AY89" s="176" t="s">
        <v>154</v>
      </c>
      <c r="BK89" s="178">
        <f>BK90+BK166+BK176+BK187+BK323+BK336</f>
        <v>0</v>
      </c>
    </row>
    <row r="90" spans="2:63" s="12" customFormat="1" ht="22.9" customHeight="1">
      <c r="B90" s="165"/>
      <c r="C90" s="166"/>
      <c r="D90" s="167" t="s">
        <v>80</v>
      </c>
      <c r="E90" s="179" t="s">
        <v>88</v>
      </c>
      <c r="F90" s="179" t="s">
        <v>155</v>
      </c>
      <c r="G90" s="166"/>
      <c r="H90" s="166"/>
      <c r="I90" s="169"/>
      <c r="J90" s="180">
        <f>BK90</f>
        <v>0</v>
      </c>
      <c r="K90" s="166"/>
      <c r="L90" s="171"/>
      <c r="M90" s="172"/>
      <c r="N90" s="173"/>
      <c r="O90" s="173"/>
      <c r="P90" s="174">
        <f>SUM(P91:P165)</f>
        <v>0</v>
      </c>
      <c r="Q90" s="173"/>
      <c r="R90" s="174">
        <f>SUM(R91:R165)</f>
        <v>0.6467276</v>
      </c>
      <c r="S90" s="173"/>
      <c r="T90" s="175">
        <f>SUM(T91:T165)</f>
        <v>0</v>
      </c>
      <c r="AR90" s="176" t="s">
        <v>88</v>
      </c>
      <c r="AT90" s="177" t="s">
        <v>80</v>
      </c>
      <c r="AU90" s="177" t="s">
        <v>88</v>
      </c>
      <c r="AY90" s="176" t="s">
        <v>154</v>
      </c>
      <c r="BK90" s="178">
        <f>SUM(BK91:BK165)</f>
        <v>0</v>
      </c>
    </row>
    <row r="91" spans="1:65" s="2" customFormat="1" ht="49.15" customHeight="1">
      <c r="A91" s="37"/>
      <c r="B91" s="38"/>
      <c r="C91" s="181" t="s">
        <v>88</v>
      </c>
      <c r="D91" s="181" t="s">
        <v>156</v>
      </c>
      <c r="E91" s="182" t="s">
        <v>180</v>
      </c>
      <c r="F91" s="183" t="s">
        <v>181</v>
      </c>
      <c r="G91" s="184" t="s">
        <v>159</v>
      </c>
      <c r="H91" s="185">
        <v>5</v>
      </c>
      <c r="I91" s="186"/>
      <c r="J91" s="185">
        <f>ROUND(I91*H91,2)</f>
        <v>0</v>
      </c>
      <c r="K91" s="183" t="s">
        <v>160</v>
      </c>
      <c r="L91" s="42"/>
      <c r="M91" s="187" t="s">
        <v>79</v>
      </c>
      <c r="N91" s="188" t="s">
        <v>51</v>
      </c>
      <c r="O91" s="67"/>
      <c r="P91" s="189">
        <f>O91*H91</f>
        <v>0</v>
      </c>
      <c r="Q91" s="189">
        <v>0.00868</v>
      </c>
      <c r="R91" s="189">
        <f>Q91*H91</f>
        <v>0.0434</v>
      </c>
      <c r="S91" s="189">
        <v>0</v>
      </c>
      <c r="T91" s="190">
        <f>S91*H91</f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191" t="s">
        <v>161</v>
      </c>
      <c r="AT91" s="191" t="s">
        <v>156</v>
      </c>
      <c r="AU91" s="191" t="s">
        <v>90</v>
      </c>
      <c r="AY91" s="19" t="s">
        <v>154</v>
      </c>
      <c r="BE91" s="192">
        <f>IF(N91="základní",J91,0)</f>
        <v>0</v>
      </c>
      <c r="BF91" s="192">
        <f>IF(N91="snížená",J91,0)</f>
        <v>0</v>
      </c>
      <c r="BG91" s="192">
        <f>IF(N91="zákl. přenesená",J91,0)</f>
        <v>0</v>
      </c>
      <c r="BH91" s="192">
        <f>IF(N91="sníž. přenesená",J91,0)</f>
        <v>0</v>
      </c>
      <c r="BI91" s="192">
        <f>IF(N91="nulová",J91,0)</f>
        <v>0</v>
      </c>
      <c r="BJ91" s="19" t="s">
        <v>88</v>
      </c>
      <c r="BK91" s="192">
        <f>ROUND(I91*H91,2)</f>
        <v>0</v>
      </c>
      <c r="BL91" s="19" t="s">
        <v>161</v>
      </c>
      <c r="BM91" s="191" t="s">
        <v>1322</v>
      </c>
    </row>
    <row r="92" spans="1:47" s="2" customFormat="1" ht="11.25">
      <c r="A92" s="37"/>
      <c r="B92" s="38"/>
      <c r="C92" s="39"/>
      <c r="D92" s="193" t="s">
        <v>163</v>
      </c>
      <c r="E92" s="39"/>
      <c r="F92" s="194" t="s">
        <v>183</v>
      </c>
      <c r="G92" s="39"/>
      <c r="H92" s="39"/>
      <c r="I92" s="195"/>
      <c r="J92" s="39"/>
      <c r="K92" s="39"/>
      <c r="L92" s="42"/>
      <c r="M92" s="196"/>
      <c r="N92" s="197"/>
      <c r="O92" s="67"/>
      <c r="P92" s="67"/>
      <c r="Q92" s="67"/>
      <c r="R92" s="67"/>
      <c r="S92" s="67"/>
      <c r="T92" s="68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19" t="s">
        <v>163</v>
      </c>
      <c r="AU92" s="19" t="s">
        <v>90</v>
      </c>
    </row>
    <row r="93" spans="2:51" s="13" customFormat="1" ht="11.25">
      <c r="B93" s="198"/>
      <c r="C93" s="199"/>
      <c r="D93" s="200" t="s">
        <v>165</v>
      </c>
      <c r="E93" s="201" t="s">
        <v>79</v>
      </c>
      <c r="F93" s="202" t="s">
        <v>1323</v>
      </c>
      <c r="G93" s="199"/>
      <c r="H93" s="203">
        <v>5</v>
      </c>
      <c r="I93" s="204"/>
      <c r="J93" s="199"/>
      <c r="K93" s="199"/>
      <c r="L93" s="205"/>
      <c r="M93" s="206"/>
      <c r="N93" s="207"/>
      <c r="O93" s="207"/>
      <c r="P93" s="207"/>
      <c r="Q93" s="207"/>
      <c r="R93" s="207"/>
      <c r="S93" s="207"/>
      <c r="T93" s="208"/>
      <c r="AT93" s="209" t="s">
        <v>165</v>
      </c>
      <c r="AU93" s="209" t="s">
        <v>90</v>
      </c>
      <c r="AV93" s="13" t="s">
        <v>90</v>
      </c>
      <c r="AW93" s="13" t="s">
        <v>41</v>
      </c>
      <c r="AX93" s="13" t="s">
        <v>88</v>
      </c>
      <c r="AY93" s="209" t="s">
        <v>154</v>
      </c>
    </row>
    <row r="94" spans="1:65" s="2" customFormat="1" ht="49.15" customHeight="1">
      <c r="A94" s="37"/>
      <c r="B94" s="38"/>
      <c r="C94" s="181" t="s">
        <v>90</v>
      </c>
      <c r="D94" s="181" t="s">
        <v>156</v>
      </c>
      <c r="E94" s="182" t="s">
        <v>185</v>
      </c>
      <c r="F94" s="183" t="s">
        <v>186</v>
      </c>
      <c r="G94" s="184" t="s">
        <v>159</v>
      </c>
      <c r="H94" s="185">
        <v>6.9</v>
      </c>
      <c r="I94" s="186"/>
      <c r="J94" s="185">
        <f>ROUND(I94*H94,2)</f>
        <v>0</v>
      </c>
      <c r="K94" s="183" t="s">
        <v>160</v>
      </c>
      <c r="L94" s="42"/>
      <c r="M94" s="187" t="s">
        <v>79</v>
      </c>
      <c r="N94" s="188" t="s">
        <v>51</v>
      </c>
      <c r="O94" s="67"/>
      <c r="P94" s="189">
        <f>O94*H94</f>
        <v>0</v>
      </c>
      <c r="Q94" s="189">
        <v>0.0369</v>
      </c>
      <c r="R94" s="189">
        <f>Q94*H94</f>
        <v>0.25461</v>
      </c>
      <c r="S94" s="189">
        <v>0</v>
      </c>
      <c r="T94" s="190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191" t="s">
        <v>161</v>
      </c>
      <c r="AT94" s="191" t="s">
        <v>156</v>
      </c>
      <c r="AU94" s="191" t="s">
        <v>90</v>
      </c>
      <c r="AY94" s="19" t="s">
        <v>154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19" t="s">
        <v>88</v>
      </c>
      <c r="BK94" s="192">
        <f>ROUND(I94*H94,2)</f>
        <v>0</v>
      </c>
      <c r="BL94" s="19" t="s">
        <v>161</v>
      </c>
      <c r="BM94" s="191" t="s">
        <v>1324</v>
      </c>
    </row>
    <row r="95" spans="1:47" s="2" customFormat="1" ht="11.25">
      <c r="A95" s="37"/>
      <c r="B95" s="38"/>
      <c r="C95" s="39"/>
      <c r="D95" s="193" t="s">
        <v>163</v>
      </c>
      <c r="E95" s="39"/>
      <c r="F95" s="194" t="s">
        <v>188</v>
      </c>
      <c r="G95" s="39"/>
      <c r="H95" s="39"/>
      <c r="I95" s="195"/>
      <c r="J95" s="39"/>
      <c r="K95" s="39"/>
      <c r="L95" s="42"/>
      <c r="M95" s="196"/>
      <c r="N95" s="197"/>
      <c r="O95" s="67"/>
      <c r="P95" s="67"/>
      <c r="Q95" s="67"/>
      <c r="R95" s="67"/>
      <c r="S95" s="67"/>
      <c r="T95" s="68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19" t="s">
        <v>163</v>
      </c>
      <c r="AU95" s="19" t="s">
        <v>90</v>
      </c>
    </row>
    <row r="96" spans="2:51" s="13" customFormat="1" ht="11.25">
      <c r="B96" s="198"/>
      <c r="C96" s="199"/>
      <c r="D96" s="200" t="s">
        <v>165</v>
      </c>
      <c r="E96" s="201" t="s">
        <v>79</v>
      </c>
      <c r="F96" s="202" t="s">
        <v>1325</v>
      </c>
      <c r="G96" s="199"/>
      <c r="H96" s="203">
        <v>6.9</v>
      </c>
      <c r="I96" s="204"/>
      <c r="J96" s="199"/>
      <c r="K96" s="199"/>
      <c r="L96" s="205"/>
      <c r="M96" s="206"/>
      <c r="N96" s="207"/>
      <c r="O96" s="207"/>
      <c r="P96" s="207"/>
      <c r="Q96" s="207"/>
      <c r="R96" s="207"/>
      <c r="S96" s="207"/>
      <c r="T96" s="208"/>
      <c r="AT96" s="209" t="s">
        <v>165</v>
      </c>
      <c r="AU96" s="209" t="s">
        <v>90</v>
      </c>
      <c r="AV96" s="13" t="s">
        <v>90</v>
      </c>
      <c r="AW96" s="13" t="s">
        <v>41</v>
      </c>
      <c r="AX96" s="13" t="s">
        <v>88</v>
      </c>
      <c r="AY96" s="209" t="s">
        <v>154</v>
      </c>
    </row>
    <row r="97" spans="1:65" s="2" customFormat="1" ht="24.2" customHeight="1">
      <c r="A97" s="37"/>
      <c r="B97" s="38"/>
      <c r="C97" s="181" t="s">
        <v>173</v>
      </c>
      <c r="D97" s="181" t="s">
        <v>156</v>
      </c>
      <c r="E97" s="182" t="s">
        <v>191</v>
      </c>
      <c r="F97" s="183" t="s">
        <v>192</v>
      </c>
      <c r="G97" s="184" t="s">
        <v>193</v>
      </c>
      <c r="H97" s="185">
        <v>7.1</v>
      </c>
      <c r="I97" s="186"/>
      <c r="J97" s="185">
        <f>ROUND(I97*H97,2)</f>
        <v>0</v>
      </c>
      <c r="K97" s="183" t="s">
        <v>160</v>
      </c>
      <c r="L97" s="42"/>
      <c r="M97" s="187" t="s">
        <v>79</v>
      </c>
      <c r="N97" s="188" t="s">
        <v>51</v>
      </c>
      <c r="O97" s="67"/>
      <c r="P97" s="189">
        <f>O97*H97</f>
        <v>0</v>
      </c>
      <c r="Q97" s="189">
        <v>0</v>
      </c>
      <c r="R97" s="189">
        <f>Q97*H97</f>
        <v>0</v>
      </c>
      <c r="S97" s="189">
        <v>0</v>
      </c>
      <c r="T97" s="190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191" t="s">
        <v>161</v>
      </c>
      <c r="AT97" s="191" t="s">
        <v>156</v>
      </c>
      <c r="AU97" s="191" t="s">
        <v>90</v>
      </c>
      <c r="AY97" s="19" t="s">
        <v>154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19" t="s">
        <v>88</v>
      </c>
      <c r="BK97" s="192">
        <f>ROUND(I97*H97,2)</f>
        <v>0</v>
      </c>
      <c r="BL97" s="19" t="s">
        <v>161</v>
      </c>
      <c r="BM97" s="191" t="s">
        <v>1326</v>
      </c>
    </row>
    <row r="98" spans="1:47" s="2" customFormat="1" ht="11.25">
      <c r="A98" s="37"/>
      <c r="B98" s="38"/>
      <c r="C98" s="39"/>
      <c r="D98" s="193" t="s">
        <v>163</v>
      </c>
      <c r="E98" s="39"/>
      <c r="F98" s="194" t="s">
        <v>195</v>
      </c>
      <c r="G98" s="39"/>
      <c r="H98" s="39"/>
      <c r="I98" s="195"/>
      <c r="J98" s="39"/>
      <c r="K98" s="39"/>
      <c r="L98" s="42"/>
      <c r="M98" s="196"/>
      <c r="N98" s="197"/>
      <c r="O98" s="67"/>
      <c r="P98" s="67"/>
      <c r="Q98" s="67"/>
      <c r="R98" s="67"/>
      <c r="S98" s="67"/>
      <c r="T98" s="68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9" t="s">
        <v>163</v>
      </c>
      <c r="AU98" s="19" t="s">
        <v>90</v>
      </c>
    </row>
    <row r="99" spans="2:51" s="13" customFormat="1" ht="11.25">
      <c r="B99" s="198"/>
      <c r="C99" s="199"/>
      <c r="D99" s="200" t="s">
        <v>165</v>
      </c>
      <c r="E99" s="201" t="s">
        <v>79</v>
      </c>
      <c r="F99" s="202" t="s">
        <v>1327</v>
      </c>
      <c r="G99" s="199"/>
      <c r="H99" s="203">
        <v>7.1</v>
      </c>
      <c r="I99" s="204"/>
      <c r="J99" s="199"/>
      <c r="K99" s="199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165</v>
      </c>
      <c r="AU99" s="209" t="s">
        <v>90</v>
      </c>
      <c r="AV99" s="13" t="s">
        <v>90</v>
      </c>
      <c r="AW99" s="13" t="s">
        <v>41</v>
      </c>
      <c r="AX99" s="13" t="s">
        <v>88</v>
      </c>
      <c r="AY99" s="209" t="s">
        <v>154</v>
      </c>
    </row>
    <row r="100" spans="1:65" s="2" customFormat="1" ht="24.2" customHeight="1">
      <c r="A100" s="37"/>
      <c r="B100" s="38"/>
      <c r="C100" s="181" t="s">
        <v>161</v>
      </c>
      <c r="D100" s="181" t="s">
        <v>156</v>
      </c>
      <c r="E100" s="182" t="s">
        <v>969</v>
      </c>
      <c r="F100" s="183" t="s">
        <v>970</v>
      </c>
      <c r="G100" s="184" t="s">
        <v>193</v>
      </c>
      <c r="H100" s="185">
        <v>118.27</v>
      </c>
      <c r="I100" s="186"/>
      <c r="J100" s="185">
        <f>ROUND(I100*H100,2)</f>
        <v>0</v>
      </c>
      <c r="K100" s="183" t="s">
        <v>160</v>
      </c>
      <c r="L100" s="42"/>
      <c r="M100" s="187" t="s">
        <v>79</v>
      </c>
      <c r="N100" s="188" t="s">
        <v>51</v>
      </c>
      <c r="O100" s="67"/>
      <c r="P100" s="189">
        <f>O100*H100</f>
        <v>0</v>
      </c>
      <c r="Q100" s="189">
        <v>0</v>
      </c>
      <c r="R100" s="189">
        <f>Q100*H100</f>
        <v>0</v>
      </c>
      <c r="S100" s="189">
        <v>0</v>
      </c>
      <c r="T100" s="190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191" t="s">
        <v>161</v>
      </c>
      <c r="AT100" s="191" t="s">
        <v>156</v>
      </c>
      <c r="AU100" s="191" t="s">
        <v>90</v>
      </c>
      <c r="AY100" s="19" t="s">
        <v>154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9" t="s">
        <v>88</v>
      </c>
      <c r="BK100" s="192">
        <f>ROUND(I100*H100,2)</f>
        <v>0</v>
      </c>
      <c r="BL100" s="19" t="s">
        <v>161</v>
      </c>
      <c r="BM100" s="191" t="s">
        <v>1328</v>
      </c>
    </row>
    <row r="101" spans="1:47" s="2" customFormat="1" ht="11.25">
      <c r="A101" s="37"/>
      <c r="B101" s="38"/>
      <c r="C101" s="39"/>
      <c r="D101" s="193" t="s">
        <v>163</v>
      </c>
      <c r="E101" s="39"/>
      <c r="F101" s="194" t="s">
        <v>972</v>
      </c>
      <c r="G101" s="39"/>
      <c r="H101" s="39"/>
      <c r="I101" s="195"/>
      <c r="J101" s="39"/>
      <c r="K101" s="39"/>
      <c r="L101" s="42"/>
      <c r="M101" s="196"/>
      <c r="N101" s="197"/>
      <c r="O101" s="67"/>
      <c r="P101" s="67"/>
      <c r="Q101" s="67"/>
      <c r="R101" s="67"/>
      <c r="S101" s="67"/>
      <c r="T101" s="68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19" t="s">
        <v>163</v>
      </c>
      <c r="AU101" s="19" t="s">
        <v>90</v>
      </c>
    </row>
    <row r="102" spans="2:51" s="14" customFormat="1" ht="11.25">
      <c r="B102" s="210"/>
      <c r="C102" s="211"/>
      <c r="D102" s="200" t="s">
        <v>165</v>
      </c>
      <c r="E102" s="212" t="s">
        <v>79</v>
      </c>
      <c r="F102" s="213" t="s">
        <v>202</v>
      </c>
      <c r="G102" s="211"/>
      <c r="H102" s="212" t="s">
        <v>79</v>
      </c>
      <c r="I102" s="214"/>
      <c r="J102" s="211"/>
      <c r="K102" s="211"/>
      <c r="L102" s="215"/>
      <c r="M102" s="216"/>
      <c r="N102" s="217"/>
      <c r="O102" s="217"/>
      <c r="P102" s="217"/>
      <c r="Q102" s="217"/>
      <c r="R102" s="217"/>
      <c r="S102" s="217"/>
      <c r="T102" s="218"/>
      <c r="AT102" s="219" t="s">
        <v>165</v>
      </c>
      <c r="AU102" s="219" t="s">
        <v>90</v>
      </c>
      <c r="AV102" s="14" t="s">
        <v>88</v>
      </c>
      <c r="AW102" s="14" t="s">
        <v>41</v>
      </c>
      <c r="AX102" s="14" t="s">
        <v>81</v>
      </c>
      <c r="AY102" s="219" t="s">
        <v>154</v>
      </c>
    </row>
    <row r="103" spans="2:51" s="13" customFormat="1" ht="11.25">
      <c r="B103" s="198"/>
      <c r="C103" s="199"/>
      <c r="D103" s="200" t="s">
        <v>165</v>
      </c>
      <c r="E103" s="201" t="s">
        <v>79</v>
      </c>
      <c r="F103" s="202" t="s">
        <v>1329</v>
      </c>
      <c r="G103" s="199"/>
      <c r="H103" s="203">
        <v>3.88</v>
      </c>
      <c r="I103" s="204"/>
      <c r="J103" s="199"/>
      <c r="K103" s="199"/>
      <c r="L103" s="205"/>
      <c r="M103" s="206"/>
      <c r="N103" s="207"/>
      <c r="O103" s="207"/>
      <c r="P103" s="207"/>
      <c r="Q103" s="207"/>
      <c r="R103" s="207"/>
      <c r="S103" s="207"/>
      <c r="T103" s="208"/>
      <c r="AT103" s="209" t="s">
        <v>165</v>
      </c>
      <c r="AU103" s="209" t="s">
        <v>90</v>
      </c>
      <c r="AV103" s="13" t="s">
        <v>90</v>
      </c>
      <c r="AW103" s="13" t="s">
        <v>41</v>
      </c>
      <c r="AX103" s="13" t="s">
        <v>81</v>
      </c>
      <c r="AY103" s="209" t="s">
        <v>154</v>
      </c>
    </row>
    <row r="104" spans="2:51" s="13" customFormat="1" ht="11.25">
      <c r="B104" s="198"/>
      <c r="C104" s="199"/>
      <c r="D104" s="200" t="s">
        <v>165</v>
      </c>
      <c r="E104" s="201" t="s">
        <v>79</v>
      </c>
      <c r="F104" s="202" t="s">
        <v>1330</v>
      </c>
      <c r="G104" s="199"/>
      <c r="H104" s="203">
        <v>48</v>
      </c>
      <c r="I104" s="204"/>
      <c r="J104" s="199"/>
      <c r="K104" s="199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165</v>
      </c>
      <c r="AU104" s="209" t="s">
        <v>90</v>
      </c>
      <c r="AV104" s="13" t="s">
        <v>90</v>
      </c>
      <c r="AW104" s="13" t="s">
        <v>41</v>
      </c>
      <c r="AX104" s="13" t="s">
        <v>81</v>
      </c>
      <c r="AY104" s="209" t="s">
        <v>154</v>
      </c>
    </row>
    <row r="105" spans="2:51" s="13" customFormat="1" ht="11.25">
      <c r="B105" s="198"/>
      <c r="C105" s="199"/>
      <c r="D105" s="200" t="s">
        <v>165</v>
      </c>
      <c r="E105" s="201" t="s">
        <v>79</v>
      </c>
      <c r="F105" s="202" t="s">
        <v>1331</v>
      </c>
      <c r="G105" s="199"/>
      <c r="H105" s="203">
        <v>50.99</v>
      </c>
      <c r="I105" s="204"/>
      <c r="J105" s="199"/>
      <c r="K105" s="199"/>
      <c r="L105" s="205"/>
      <c r="M105" s="206"/>
      <c r="N105" s="207"/>
      <c r="O105" s="207"/>
      <c r="P105" s="207"/>
      <c r="Q105" s="207"/>
      <c r="R105" s="207"/>
      <c r="S105" s="207"/>
      <c r="T105" s="208"/>
      <c r="AT105" s="209" t="s">
        <v>165</v>
      </c>
      <c r="AU105" s="209" t="s">
        <v>90</v>
      </c>
      <c r="AV105" s="13" t="s">
        <v>90</v>
      </c>
      <c r="AW105" s="13" t="s">
        <v>41</v>
      </c>
      <c r="AX105" s="13" t="s">
        <v>81</v>
      </c>
      <c r="AY105" s="209" t="s">
        <v>154</v>
      </c>
    </row>
    <row r="106" spans="2:51" s="14" customFormat="1" ht="11.25">
      <c r="B106" s="210"/>
      <c r="C106" s="211"/>
      <c r="D106" s="200" t="s">
        <v>165</v>
      </c>
      <c r="E106" s="212" t="s">
        <v>79</v>
      </c>
      <c r="F106" s="213" t="s">
        <v>1332</v>
      </c>
      <c r="G106" s="211"/>
      <c r="H106" s="212" t="s">
        <v>79</v>
      </c>
      <c r="I106" s="214"/>
      <c r="J106" s="211"/>
      <c r="K106" s="211"/>
      <c r="L106" s="215"/>
      <c r="M106" s="216"/>
      <c r="N106" s="217"/>
      <c r="O106" s="217"/>
      <c r="P106" s="217"/>
      <c r="Q106" s="217"/>
      <c r="R106" s="217"/>
      <c r="S106" s="217"/>
      <c r="T106" s="218"/>
      <c r="AT106" s="219" t="s">
        <v>165</v>
      </c>
      <c r="AU106" s="219" t="s">
        <v>90</v>
      </c>
      <c r="AV106" s="14" t="s">
        <v>88</v>
      </c>
      <c r="AW106" s="14" t="s">
        <v>41</v>
      </c>
      <c r="AX106" s="14" t="s">
        <v>81</v>
      </c>
      <c r="AY106" s="219" t="s">
        <v>154</v>
      </c>
    </row>
    <row r="107" spans="2:51" s="13" customFormat="1" ht="11.25">
      <c r="B107" s="198"/>
      <c r="C107" s="199"/>
      <c r="D107" s="200" t="s">
        <v>165</v>
      </c>
      <c r="E107" s="201" t="s">
        <v>79</v>
      </c>
      <c r="F107" s="202" t="s">
        <v>1333</v>
      </c>
      <c r="G107" s="199"/>
      <c r="H107" s="203">
        <v>13.75</v>
      </c>
      <c r="I107" s="204"/>
      <c r="J107" s="199"/>
      <c r="K107" s="199"/>
      <c r="L107" s="205"/>
      <c r="M107" s="206"/>
      <c r="N107" s="207"/>
      <c r="O107" s="207"/>
      <c r="P107" s="207"/>
      <c r="Q107" s="207"/>
      <c r="R107" s="207"/>
      <c r="S107" s="207"/>
      <c r="T107" s="208"/>
      <c r="AT107" s="209" t="s">
        <v>165</v>
      </c>
      <c r="AU107" s="209" t="s">
        <v>90</v>
      </c>
      <c r="AV107" s="13" t="s">
        <v>90</v>
      </c>
      <c r="AW107" s="13" t="s">
        <v>41</v>
      </c>
      <c r="AX107" s="13" t="s">
        <v>81</v>
      </c>
      <c r="AY107" s="209" t="s">
        <v>154</v>
      </c>
    </row>
    <row r="108" spans="2:51" s="13" customFormat="1" ht="11.25">
      <c r="B108" s="198"/>
      <c r="C108" s="199"/>
      <c r="D108" s="200" t="s">
        <v>165</v>
      </c>
      <c r="E108" s="201" t="s">
        <v>79</v>
      </c>
      <c r="F108" s="202" t="s">
        <v>1334</v>
      </c>
      <c r="G108" s="199"/>
      <c r="H108" s="203">
        <v>1.65</v>
      </c>
      <c r="I108" s="204"/>
      <c r="J108" s="199"/>
      <c r="K108" s="199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165</v>
      </c>
      <c r="AU108" s="209" t="s">
        <v>90</v>
      </c>
      <c r="AV108" s="13" t="s">
        <v>90</v>
      </c>
      <c r="AW108" s="13" t="s">
        <v>41</v>
      </c>
      <c r="AX108" s="13" t="s">
        <v>81</v>
      </c>
      <c r="AY108" s="209" t="s">
        <v>154</v>
      </c>
    </row>
    <row r="109" spans="2:51" s="15" customFormat="1" ht="11.25">
      <c r="B109" s="220"/>
      <c r="C109" s="221"/>
      <c r="D109" s="200" t="s">
        <v>165</v>
      </c>
      <c r="E109" s="222" t="s">
        <v>79</v>
      </c>
      <c r="F109" s="223" t="s">
        <v>206</v>
      </c>
      <c r="G109" s="221"/>
      <c r="H109" s="224">
        <v>118.27</v>
      </c>
      <c r="I109" s="225"/>
      <c r="J109" s="221"/>
      <c r="K109" s="221"/>
      <c r="L109" s="226"/>
      <c r="M109" s="227"/>
      <c r="N109" s="228"/>
      <c r="O109" s="228"/>
      <c r="P109" s="228"/>
      <c r="Q109" s="228"/>
      <c r="R109" s="228"/>
      <c r="S109" s="228"/>
      <c r="T109" s="229"/>
      <c r="AT109" s="230" t="s">
        <v>165</v>
      </c>
      <c r="AU109" s="230" t="s">
        <v>90</v>
      </c>
      <c r="AV109" s="15" t="s">
        <v>161</v>
      </c>
      <c r="AW109" s="15" t="s">
        <v>41</v>
      </c>
      <c r="AX109" s="15" t="s">
        <v>88</v>
      </c>
      <c r="AY109" s="230" t="s">
        <v>154</v>
      </c>
    </row>
    <row r="110" spans="1:65" s="2" customFormat="1" ht="21.75" customHeight="1">
      <c r="A110" s="37"/>
      <c r="B110" s="38"/>
      <c r="C110" s="181" t="s">
        <v>184</v>
      </c>
      <c r="D110" s="181" t="s">
        <v>156</v>
      </c>
      <c r="E110" s="182" t="s">
        <v>1335</v>
      </c>
      <c r="F110" s="183" t="s">
        <v>1336</v>
      </c>
      <c r="G110" s="184" t="s">
        <v>216</v>
      </c>
      <c r="H110" s="185">
        <v>415.14</v>
      </c>
      <c r="I110" s="186"/>
      <c r="J110" s="185">
        <f>ROUND(I110*H110,2)</f>
        <v>0</v>
      </c>
      <c r="K110" s="183" t="s">
        <v>160</v>
      </c>
      <c r="L110" s="42"/>
      <c r="M110" s="187" t="s">
        <v>79</v>
      </c>
      <c r="N110" s="188" t="s">
        <v>51</v>
      </c>
      <c r="O110" s="67"/>
      <c r="P110" s="189">
        <f>O110*H110</f>
        <v>0</v>
      </c>
      <c r="Q110" s="189">
        <v>0.00084</v>
      </c>
      <c r="R110" s="189">
        <f>Q110*H110</f>
        <v>0.3487176</v>
      </c>
      <c r="S110" s="189">
        <v>0</v>
      </c>
      <c r="T110" s="190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191" t="s">
        <v>161</v>
      </c>
      <c r="AT110" s="191" t="s">
        <v>156</v>
      </c>
      <c r="AU110" s="191" t="s">
        <v>90</v>
      </c>
      <c r="AY110" s="19" t="s">
        <v>154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19" t="s">
        <v>88</v>
      </c>
      <c r="BK110" s="192">
        <f>ROUND(I110*H110,2)</f>
        <v>0</v>
      </c>
      <c r="BL110" s="19" t="s">
        <v>161</v>
      </c>
      <c r="BM110" s="191" t="s">
        <v>1337</v>
      </c>
    </row>
    <row r="111" spans="1:47" s="2" customFormat="1" ht="11.25">
      <c r="A111" s="37"/>
      <c r="B111" s="38"/>
      <c r="C111" s="39"/>
      <c r="D111" s="193" t="s">
        <v>163</v>
      </c>
      <c r="E111" s="39"/>
      <c r="F111" s="194" t="s">
        <v>1338</v>
      </c>
      <c r="G111" s="39"/>
      <c r="H111" s="39"/>
      <c r="I111" s="195"/>
      <c r="J111" s="39"/>
      <c r="K111" s="39"/>
      <c r="L111" s="42"/>
      <c r="M111" s="196"/>
      <c r="N111" s="197"/>
      <c r="O111" s="67"/>
      <c r="P111" s="67"/>
      <c r="Q111" s="67"/>
      <c r="R111" s="67"/>
      <c r="S111" s="67"/>
      <c r="T111" s="68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T111" s="19" t="s">
        <v>163</v>
      </c>
      <c r="AU111" s="19" t="s">
        <v>90</v>
      </c>
    </row>
    <row r="112" spans="2:51" s="13" customFormat="1" ht="11.25">
      <c r="B112" s="198"/>
      <c r="C112" s="199"/>
      <c r="D112" s="200" t="s">
        <v>165</v>
      </c>
      <c r="E112" s="201" t="s">
        <v>79</v>
      </c>
      <c r="F112" s="202" t="s">
        <v>1339</v>
      </c>
      <c r="G112" s="199"/>
      <c r="H112" s="203">
        <v>8.5</v>
      </c>
      <c r="I112" s="204"/>
      <c r="J112" s="199"/>
      <c r="K112" s="199"/>
      <c r="L112" s="205"/>
      <c r="M112" s="206"/>
      <c r="N112" s="207"/>
      <c r="O112" s="207"/>
      <c r="P112" s="207"/>
      <c r="Q112" s="207"/>
      <c r="R112" s="207"/>
      <c r="S112" s="207"/>
      <c r="T112" s="208"/>
      <c r="AT112" s="209" t="s">
        <v>165</v>
      </c>
      <c r="AU112" s="209" t="s">
        <v>90</v>
      </c>
      <c r="AV112" s="13" t="s">
        <v>90</v>
      </c>
      <c r="AW112" s="13" t="s">
        <v>41</v>
      </c>
      <c r="AX112" s="13" t="s">
        <v>81</v>
      </c>
      <c r="AY112" s="209" t="s">
        <v>154</v>
      </c>
    </row>
    <row r="113" spans="2:51" s="13" customFormat="1" ht="11.25">
      <c r="B113" s="198"/>
      <c r="C113" s="199"/>
      <c r="D113" s="200" t="s">
        <v>165</v>
      </c>
      <c r="E113" s="201" t="s">
        <v>79</v>
      </c>
      <c r="F113" s="202" t="s">
        <v>1340</v>
      </c>
      <c r="G113" s="199"/>
      <c r="H113" s="203">
        <v>136</v>
      </c>
      <c r="I113" s="204"/>
      <c r="J113" s="199"/>
      <c r="K113" s="199"/>
      <c r="L113" s="205"/>
      <c r="M113" s="206"/>
      <c r="N113" s="207"/>
      <c r="O113" s="207"/>
      <c r="P113" s="207"/>
      <c r="Q113" s="207"/>
      <c r="R113" s="207"/>
      <c r="S113" s="207"/>
      <c r="T113" s="208"/>
      <c r="AT113" s="209" t="s">
        <v>165</v>
      </c>
      <c r="AU113" s="209" t="s">
        <v>90</v>
      </c>
      <c r="AV113" s="13" t="s">
        <v>90</v>
      </c>
      <c r="AW113" s="13" t="s">
        <v>41</v>
      </c>
      <c r="AX113" s="13" t="s">
        <v>81</v>
      </c>
      <c r="AY113" s="209" t="s">
        <v>154</v>
      </c>
    </row>
    <row r="114" spans="2:51" s="13" customFormat="1" ht="11.25">
      <c r="B114" s="198"/>
      <c r="C114" s="199"/>
      <c r="D114" s="200" t="s">
        <v>165</v>
      </c>
      <c r="E114" s="201" t="s">
        <v>79</v>
      </c>
      <c r="F114" s="202" t="s">
        <v>1341</v>
      </c>
      <c r="G114" s="199"/>
      <c r="H114" s="203">
        <v>103.19</v>
      </c>
      <c r="I114" s="204"/>
      <c r="J114" s="199"/>
      <c r="K114" s="199"/>
      <c r="L114" s="205"/>
      <c r="M114" s="206"/>
      <c r="N114" s="207"/>
      <c r="O114" s="207"/>
      <c r="P114" s="207"/>
      <c r="Q114" s="207"/>
      <c r="R114" s="207"/>
      <c r="S114" s="207"/>
      <c r="T114" s="208"/>
      <c r="AT114" s="209" t="s">
        <v>165</v>
      </c>
      <c r="AU114" s="209" t="s">
        <v>90</v>
      </c>
      <c r="AV114" s="13" t="s">
        <v>90</v>
      </c>
      <c r="AW114" s="13" t="s">
        <v>41</v>
      </c>
      <c r="AX114" s="13" t="s">
        <v>81</v>
      </c>
      <c r="AY114" s="209" t="s">
        <v>154</v>
      </c>
    </row>
    <row r="115" spans="2:51" s="13" customFormat="1" ht="11.25">
      <c r="B115" s="198"/>
      <c r="C115" s="199"/>
      <c r="D115" s="200" t="s">
        <v>165</v>
      </c>
      <c r="E115" s="201" t="s">
        <v>79</v>
      </c>
      <c r="F115" s="202" t="s">
        <v>1342</v>
      </c>
      <c r="G115" s="199"/>
      <c r="H115" s="203">
        <v>107.27</v>
      </c>
      <c r="I115" s="204"/>
      <c r="J115" s="199"/>
      <c r="K115" s="199"/>
      <c r="L115" s="205"/>
      <c r="M115" s="206"/>
      <c r="N115" s="207"/>
      <c r="O115" s="207"/>
      <c r="P115" s="207"/>
      <c r="Q115" s="207"/>
      <c r="R115" s="207"/>
      <c r="S115" s="207"/>
      <c r="T115" s="208"/>
      <c r="AT115" s="209" t="s">
        <v>165</v>
      </c>
      <c r="AU115" s="209" t="s">
        <v>90</v>
      </c>
      <c r="AV115" s="13" t="s">
        <v>90</v>
      </c>
      <c r="AW115" s="13" t="s">
        <v>41</v>
      </c>
      <c r="AX115" s="13" t="s">
        <v>81</v>
      </c>
      <c r="AY115" s="209" t="s">
        <v>154</v>
      </c>
    </row>
    <row r="116" spans="2:51" s="13" customFormat="1" ht="11.25">
      <c r="B116" s="198"/>
      <c r="C116" s="199"/>
      <c r="D116" s="200" t="s">
        <v>165</v>
      </c>
      <c r="E116" s="201" t="s">
        <v>79</v>
      </c>
      <c r="F116" s="202" t="s">
        <v>1343</v>
      </c>
      <c r="G116" s="199"/>
      <c r="H116" s="203">
        <v>53.72</v>
      </c>
      <c r="I116" s="204"/>
      <c r="J116" s="199"/>
      <c r="K116" s="199"/>
      <c r="L116" s="205"/>
      <c r="M116" s="206"/>
      <c r="N116" s="207"/>
      <c r="O116" s="207"/>
      <c r="P116" s="207"/>
      <c r="Q116" s="207"/>
      <c r="R116" s="207"/>
      <c r="S116" s="207"/>
      <c r="T116" s="208"/>
      <c r="AT116" s="209" t="s">
        <v>165</v>
      </c>
      <c r="AU116" s="209" t="s">
        <v>90</v>
      </c>
      <c r="AV116" s="13" t="s">
        <v>90</v>
      </c>
      <c r="AW116" s="13" t="s">
        <v>41</v>
      </c>
      <c r="AX116" s="13" t="s">
        <v>81</v>
      </c>
      <c r="AY116" s="209" t="s">
        <v>154</v>
      </c>
    </row>
    <row r="117" spans="2:51" s="13" customFormat="1" ht="11.25">
      <c r="B117" s="198"/>
      <c r="C117" s="199"/>
      <c r="D117" s="200" t="s">
        <v>165</v>
      </c>
      <c r="E117" s="201" t="s">
        <v>79</v>
      </c>
      <c r="F117" s="202" t="s">
        <v>1344</v>
      </c>
      <c r="G117" s="199"/>
      <c r="H117" s="203">
        <v>6.46</v>
      </c>
      <c r="I117" s="204"/>
      <c r="J117" s="199"/>
      <c r="K117" s="199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165</v>
      </c>
      <c r="AU117" s="209" t="s">
        <v>90</v>
      </c>
      <c r="AV117" s="13" t="s">
        <v>90</v>
      </c>
      <c r="AW117" s="13" t="s">
        <v>41</v>
      </c>
      <c r="AX117" s="13" t="s">
        <v>81</v>
      </c>
      <c r="AY117" s="209" t="s">
        <v>154</v>
      </c>
    </row>
    <row r="118" spans="2:51" s="15" customFormat="1" ht="11.25">
      <c r="B118" s="220"/>
      <c r="C118" s="221"/>
      <c r="D118" s="200" t="s">
        <v>165</v>
      </c>
      <c r="E118" s="222" t="s">
        <v>79</v>
      </c>
      <c r="F118" s="223" t="s">
        <v>206</v>
      </c>
      <c r="G118" s="221"/>
      <c r="H118" s="224">
        <v>415.14</v>
      </c>
      <c r="I118" s="225"/>
      <c r="J118" s="221"/>
      <c r="K118" s="221"/>
      <c r="L118" s="226"/>
      <c r="M118" s="227"/>
      <c r="N118" s="228"/>
      <c r="O118" s="228"/>
      <c r="P118" s="228"/>
      <c r="Q118" s="228"/>
      <c r="R118" s="228"/>
      <c r="S118" s="228"/>
      <c r="T118" s="229"/>
      <c r="AT118" s="230" t="s">
        <v>165</v>
      </c>
      <c r="AU118" s="230" t="s">
        <v>90</v>
      </c>
      <c r="AV118" s="15" t="s">
        <v>161</v>
      </c>
      <c r="AW118" s="15" t="s">
        <v>41</v>
      </c>
      <c r="AX118" s="15" t="s">
        <v>88</v>
      </c>
      <c r="AY118" s="230" t="s">
        <v>154</v>
      </c>
    </row>
    <row r="119" spans="1:65" s="2" customFormat="1" ht="24.2" customHeight="1">
      <c r="A119" s="37"/>
      <c r="B119" s="38"/>
      <c r="C119" s="181" t="s">
        <v>190</v>
      </c>
      <c r="D119" s="181" t="s">
        <v>156</v>
      </c>
      <c r="E119" s="182" t="s">
        <v>1345</v>
      </c>
      <c r="F119" s="183" t="s">
        <v>1346</v>
      </c>
      <c r="G119" s="184" t="s">
        <v>216</v>
      </c>
      <c r="H119" s="185">
        <v>415.14</v>
      </c>
      <c r="I119" s="186"/>
      <c r="J119" s="185">
        <f>ROUND(I119*H119,2)</f>
        <v>0</v>
      </c>
      <c r="K119" s="183" t="s">
        <v>160</v>
      </c>
      <c r="L119" s="42"/>
      <c r="M119" s="187" t="s">
        <v>79</v>
      </c>
      <c r="N119" s="188" t="s">
        <v>51</v>
      </c>
      <c r="O119" s="67"/>
      <c r="P119" s="189">
        <f>O119*H119</f>
        <v>0</v>
      </c>
      <c r="Q119" s="189">
        <v>0</v>
      </c>
      <c r="R119" s="189">
        <f>Q119*H119</f>
        <v>0</v>
      </c>
      <c r="S119" s="189">
        <v>0</v>
      </c>
      <c r="T119" s="190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191" t="s">
        <v>161</v>
      </c>
      <c r="AT119" s="191" t="s">
        <v>156</v>
      </c>
      <c r="AU119" s="191" t="s">
        <v>90</v>
      </c>
      <c r="AY119" s="19" t="s">
        <v>154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19" t="s">
        <v>88</v>
      </c>
      <c r="BK119" s="192">
        <f>ROUND(I119*H119,2)</f>
        <v>0</v>
      </c>
      <c r="BL119" s="19" t="s">
        <v>161</v>
      </c>
      <c r="BM119" s="191" t="s">
        <v>1347</v>
      </c>
    </row>
    <row r="120" spans="1:47" s="2" customFormat="1" ht="11.25">
      <c r="A120" s="37"/>
      <c r="B120" s="38"/>
      <c r="C120" s="39"/>
      <c r="D120" s="193" t="s">
        <v>163</v>
      </c>
      <c r="E120" s="39"/>
      <c r="F120" s="194" t="s">
        <v>1348</v>
      </c>
      <c r="G120" s="39"/>
      <c r="H120" s="39"/>
      <c r="I120" s="195"/>
      <c r="J120" s="39"/>
      <c r="K120" s="39"/>
      <c r="L120" s="42"/>
      <c r="M120" s="196"/>
      <c r="N120" s="197"/>
      <c r="O120" s="67"/>
      <c r="P120" s="67"/>
      <c r="Q120" s="67"/>
      <c r="R120" s="67"/>
      <c r="S120" s="67"/>
      <c r="T120" s="68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9" t="s">
        <v>163</v>
      </c>
      <c r="AU120" s="19" t="s">
        <v>90</v>
      </c>
    </row>
    <row r="121" spans="1:65" s="2" customFormat="1" ht="37.9" customHeight="1">
      <c r="A121" s="37"/>
      <c r="B121" s="38"/>
      <c r="C121" s="181" t="s">
        <v>197</v>
      </c>
      <c r="D121" s="181" t="s">
        <v>156</v>
      </c>
      <c r="E121" s="182" t="s">
        <v>807</v>
      </c>
      <c r="F121" s="183" t="s">
        <v>808</v>
      </c>
      <c r="G121" s="184" t="s">
        <v>193</v>
      </c>
      <c r="H121" s="185">
        <v>253.23</v>
      </c>
      <c r="I121" s="186"/>
      <c r="J121" s="185">
        <f>ROUND(I121*H121,2)</f>
        <v>0</v>
      </c>
      <c r="K121" s="183" t="s">
        <v>160</v>
      </c>
      <c r="L121" s="42"/>
      <c r="M121" s="187" t="s">
        <v>79</v>
      </c>
      <c r="N121" s="188" t="s">
        <v>51</v>
      </c>
      <c r="O121" s="67"/>
      <c r="P121" s="189">
        <f>O121*H121</f>
        <v>0</v>
      </c>
      <c r="Q121" s="189">
        <v>0</v>
      </c>
      <c r="R121" s="189">
        <f>Q121*H121</f>
        <v>0</v>
      </c>
      <c r="S121" s="189">
        <v>0</v>
      </c>
      <c r="T121" s="190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91" t="s">
        <v>161</v>
      </c>
      <c r="AT121" s="191" t="s">
        <v>156</v>
      </c>
      <c r="AU121" s="191" t="s">
        <v>90</v>
      </c>
      <c r="AY121" s="19" t="s">
        <v>154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19" t="s">
        <v>88</v>
      </c>
      <c r="BK121" s="192">
        <f>ROUND(I121*H121,2)</f>
        <v>0</v>
      </c>
      <c r="BL121" s="19" t="s">
        <v>161</v>
      </c>
      <c r="BM121" s="191" t="s">
        <v>1349</v>
      </c>
    </row>
    <row r="122" spans="1:47" s="2" customFormat="1" ht="11.25">
      <c r="A122" s="37"/>
      <c r="B122" s="38"/>
      <c r="C122" s="39"/>
      <c r="D122" s="193" t="s">
        <v>163</v>
      </c>
      <c r="E122" s="39"/>
      <c r="F122" s="194" t="s">
        <v>810</v>
      </c>
      <c r="G122" s="39"/>
      <c r="H122" s="39"/>
      <c r="I122" s="195"/>
      <c r="J122" s="39"/>
      <c r="K122" s="39"/>
      <c r="L122" s="42"/>
      <c r="M122" s="196"/>
      <c r="N122" s="197"/>
      <c r="O122" s="67"/>
      <c r="P122" s="67"/>
      <c r="Q122" s="67"/>
      <c r="R122" s="67"/>
      <c r="S122" s="67"/>
      <c r="T122" s="68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9" t="s">
        <v>163</v>
      </c>
      <c r="AU122" s="19" t="s">
        <v>90</v>
      </c>
    </row>
    <row r="123" spans="2:51" s="13" customFormat="1" ht="11.25">
      <c r="B123" s="198"/>
      <c r="C123" s="199"/>
      <c r="D123" s="200" t="s">
        <v>165</v>
      </c>
      <c r="E123" s="201" t="s">
        <v>79</v>
      </c>
      <c r="F123" s="202" t="s">
        <v>1350</v>
      </c>
      <c r="G123" s="199"/>
      <c r="H123" s="203">
        <v>118.27</v>
      </c>
      <c r="I123" s="204"/>
      <c r="J123" s="199"/>
      <c r="K123" s="199"/>
      <c r="L123" s="205"/>
      <c r="M123" s="206"/>
      <c r="N123" s="207"/>
      <c r="O123" s="207"/>
      <c r="P123" s="207"/>
      <c r="Q123" s="207"/>
      <c r="R123" s="207"/>
      <c r="S123" s="207"/>
      <c r="T123" s="208"/>
      <c r="AT123" s="209" t="s">
        <v>165</v>
      </c>
      <c r="AU123" s="209" t="s">
        <v>90</v>
      </c>
      <c r="AV123" s="13" t="s">
        <v>90</v>
      </c>
      <c r="AW123" s="13" t="s">
        <v>41</v>
      </c>
      <c r="AX123" s="13" t="s">
        <v>81</v>
      </c>
      <c r="AY123" s="209" t="s">
        <v>154</v>
      </c>
    </row>
    <row r="124" spans="2:51" s="13" customFormat="1" ht="11.25">
      <c r="B124" s="198"/>
      <c r="C124" s="199"/>
      <c r="D124" s="200" t="s">
        <v>165</v>
      </c>
      <c r="E124" s="201" t="s">
        <v>79</v>
      </c>
      <c r="F124" s="202" t="s">
        <v>1351</v>
      </c>
      <c r="G124" s="199"/>
      <c r="H124" s="203">
        <v>134.96</v>
      </c>
      <c r="I124" s="204"/>
      <c r="J124" s="199"/>
      <c r="K124" s="199"/>
      <c r="L124" s="205"/>
      <c r="M124" s="206"/>
      <c r="N124" s="207"/>
      <c r="O124" s="207"/>
      <c r="P124" s="207"/>
      <c r="Q124" s="207"/>
      <c r="R124" s="207"/>
      <c r="S124" s="207"/>
      <c r="T124" s="208"/>
      <c r="AT124" s="209" t="s">
        <v>165</v>
      </c>
      <c r="AU124" s="209" t="s">
        <v>90</v>
      </c>
      <c r="AV124" s="13" t="s">
        <v>90</v>
      </c>
      <c r="AW124" s="13" t="s">
        <v>41</v>
      </c>
      <c r="AX124" s="13" t="s">
        <v>81</v>
      </c>
      <c r="AY124" s="209" t="s">
        <v>154</v>
      </c>
    </row>
    <row r="125" spans="2:51" s="15" customFormat="1" ht="11.25">
      <c r="B125" s="220"/>
      <c r="C125" s="221"/>
      <c r="D125" s="200" t="s">
        <v>165</v>
      </c>
      <c r="E125" s="222" t="s">
        <v>79</v>
      </c>
      <c r="F125" s="223" t="s">
        <v>206</v>
      </c>
      <c r="G125" s="221"/>
      <c r="H125" s="224">
        <v>253.23</v>
      </c>
      <c r="I125" s="225"/>
      <c r="J125" s="221"/>
      <c r="K125" s="221"/>
      <c r="L125" s="226"/>
      <c r="M125" s="227"/>
      <c r="N125" s="228"/>
      <c r="O125" s="228"/>
      <c r="P125" s="228"/>
      <c r="Q125" s="228"/>
      <c r="R125" s="228"/>
      <c r="S125" s="228"/>
      <c r="T125" s="229"/>
      <c r="AT125" s="230" t="s">
        <v>165</v>
      </c>
      <c r="AU125" s="230" t="s">
        <v>90</v>
      </c>
      <c r="AV125" s="15" t="s">
        <v>161</v>
      </c>
      <c r="AW125" s="15" t="s">
        <v>41</v>
      </c>
      <c r="AX125" s="15" t="s">
        <v>88</v>
      </c>
      <c r="AY125" s="230" t="s">
        <v>154</v>
      </c>
    </row>
    <row r="126" spans="1:65" s="2" customFormat="1" ht="37.9" customHeight="1">
      <c r="A126" s="37"/>
      <c r="B126" s="38"/>
      <c r="C126" s="181" t="s">
        <v>207</v>
      </c>
      <c r="D126" s="181" t="s">
        <v>156</v>
      </c>
      <c r="E126" s="182" t="s">
        <v>299</v>
      </c>
      <c r="F126" s="183" t="s">
        <v>300</v>
      </c>
      <c r="G126" s="184" t="s">
        <v>193</v>
      </c>
      <c r="H126" s="185">
        <v>89.85</v>
      </c>
      <c r="I126" s="186"/>
      <c r="J126" s="185">
        <f>ROUND(I126*H126,2)</f>
        <v>0</v>
      </c>
      <c r="K126" s="183" t="s">
        <v>160</v>
      </c>
      <c r="L126" s="42"/>
      <c r="M126" s="187" t="s">
        <v>79</v>
      </c>
      <c r="N126" s="188" t="s">
        <v>51</v>
      </c>
      <c r="O126" s="67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91" t="s">
        <v>161</v>
      </c>
      <c r="AT126" s="191" t="s">
        <v>156</v>
      </c>
      <c r="AU126" s="191" t="s">
        <v>90</v>
      </c>
      <c r="AY126" s="19" t="s">
        <v>154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88</v>
      </c>
      <c r="BK126" s="192">
        <f>ROUND(I126*H126,2)</f>
        <v>0</v>
      </c>
      <c r="BL126" s="19" t="s">
        <v>161</v>
      </c>
      <c r="BM126" s="191" t="s">
        <v>1352</v>
      </c>
    </row>
    <row r="127" spans="1:47" s="2" customFormat="1" ht="11.25">
      <c r="A127" s="37"/>
      <c r="B127" s="38"/>
      <c r="C127" s="39"/>
      <c r="D127" s="193" t="s">
        <v>163</v>
      </c>
      <c r="E127" s="39"/>
      <c r="F127" s="194" t="s">
        <v>302</v>
      </c>
      <c r="G127" s="39"/>
      <c r="H127" s="39"/>
      <c r="I127" s="195"/>
      <c r="J127" s="39"/>
      <c r="K127" s="39"/>
      <c r="L127" s="42"/>
      <c r="M127" s="196"/>
      <c r="N127" s="197"/>
      <c r="O127" s="67"/>
      <c r="P127" s="67"/>
      <c r="Q127" s="67"/>
      <c r="R127" s="67"/>
      <c r="S127" s="67"/>
      <c r="T127" s="68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9" t="s">
        <v>163</v>
      </c>
      <c r="AU127" s="19" t="s">
        <v>90</v>
      </c>
    </row>
    <row r="128" spans="2:51" s="13" customFormat="1" ht="11.25">
      <c r="B128" s="198"/>
      <c r="C128" s="199"/>
      <c r="D128" s="200" t="s">
        <v>165</v>
      </c>
      <c r="E128" s="201" t="s">
        <v>79</v>
      </c>
      <c r="F128" s="202" t="s">
        <v>1353</v>
      </c>
      <c r="G128" s="199"/>
      <c r="H128" s="203">
        <v>89.85</v>
      </c>
      <c r="I128" s="204"/>
      <c r="J128" s="199"/>
      <c r="K128" s="199"/>
      <c r="L128" s="205"/>
      <c r="M128" s="206"/>
      <c r="N128" s="207"/>
      <c r="O128" s="207"/>
      <c r="P128" s="207"/>
      <c r="Q128" s="207"/>
      <c r="R128" s="207"/>
      <c r="S128" s="207"/>
      <c r="T128" s="208"/>
      <c r="AT128" s="209" t="s">
        <v>165</v>
      </c>
      <c r="AU128" s="209" t="s">
        <v>90</v>
      </c>
      <c r="AV128" s="13" t="s">
        <v>90</v>
      </c>
      <c r="AW128" s="13" t="s">
        <v>41</v>
      </c>
      <c r="AX128" s="13" t="s">
        <v>88</v>
      </c>
      <c r="AY128" s="209" t="s">
        <v>154</v>
      </c>
    </row>
    <row r="129" spans="1:65" s="2" customFormat="1" ht="37.9" customHeight="1">
      <c r="A129" s="37"/>
      <c r="B129" s="38"/>
      <c r="C129" s="181" t="s">
        <v>213</v>
      </c>
      <c r="D129" s="181" t="s">
        <v>156</v>
      </c>
      <c r="E129" s="182" t="s">
        <v>305</v>
      </c>
      <c r="F129" s="183" t="s">
        <v>306</v>
      </c>
      <c r="G129" s="184" t="s">
        <v>193</v>
      </c>
      <c r="H129" s="185">
        <v>269.55</v>
      </c>
      <c r="I129" s="186"/>
      <c r="J129" s="185">
        <f>ROUND(I129*H129,2)</f>
        <v>0</v>
      </c>
      <c r="K129" s="183" t="s">
        <v>160</v>
      </c>
      <c r="L129" s="42"/>
      <c r="M129" s="187" t="s">
        <v>79</v>
      </c>
      <c r="N129" s="188" t="s">
        <v>51</v>
      </c>
      <c r="O129" s="67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91" t="s">
        <v>161</v>
      </c>
      <c r="AT129" s="191" t="s">
        <v>156</v>
      </c>
      <c r="AU129" s="191" t="s">
        <v>90</v>
      </c>
      <c r="AY129" s="19" t="s">
        <v>154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88</v>
      </c>
      <c r="BK129" s="192">
        <f>ROUND(I129*H129,2)</f>
        <v>0</v>
      </c>
      <c r="BL129" s="19" t="s">
        <v>161</v>
      </c>
      <c r="BM129" s="191" t="s">
        <v>1354</v>
      </c>
    </row>
    <row r="130" spans="1:47" s="2" customFormat="1" ht="11.25">
      <c r="A130" s="37"/>
      <c r="B130" s="38"/>
      <c r="C130" s="39"/>
      <c r="D130" s="193" t="s">
        <v>163</v>
      </c>
      <c r="E130" s="39"/>
      <c r="F130" s="194" t="s">
        <v>308</v>
      </c>
      <c r="G130" s="39"/>
      <c r="H130" s="39"/>
      <c r="I130" s="195"/>
      <c r="J130" s="39"/>
      <c r="K130" s="39"/>
      <c r="L130" s="42"/>
      <c r="M130" s="196"/>
      <c r="N130" s="197"/>
      <c r="O130" s="67"/>
      <c r="P130" s="67"/>
      <c r="Q130" s="67"/>
      <c r="R130" s="67"/>
      <c r="S130" s="67"/>
      <c r="T130" s="68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9" t="s">
        <v>163</v>
      </c>
      <c r="AU130" s="19" t="s">
        <v>90</v>
      </c>
    </row>
    <row r="131" spans="2:51" s="13" customFormat="1" ht="11.25">
      <c r="B131" s="198"/>
      <c r="C131" s="199"/>
      <c r="D131" s="200" t="s">
        <v>165</v>
      </c>
      <c r="E131" s="201" t="s">
        <v>79</v>
      </c>
      <c r="F131" s="202" t="s">
        <v>1355</v>
      </c>
      <c r="G131" s="199"/>
      <c r="H131" s="203">
        <v>269.55</v>
      </c>
      <c r="I131" s="204"/>
      <c r="J131" s="199"/>
      <c r="K131" s="199"/>
      <c r="L131" s="205"/>
      <c r="M131" s="206"/>
      <c r="N131" s="207"/>
      <c r="O131" s="207"/>
      <c r="P131" s="207"/>
      <c r="Q131" s="207"/>
      <c r="R131" s="207"/>
      <c r="S131" s="207"/>
      <c r="T131" s="208"/>
      <c r="AT131" s="209" t="s">
        <v>165</v>
      </c>
      <c r="AU131" s="209" t="s">
        <v>90</v>
      </c>
      <c r="AV131" s="13" t="s">
        <v>90</v>
      </c>
      <c r="AW131" s="13" t="s">
        <v>41</v>
      </c>
      <c r="AX131" s="13" t="s">
        <v>88</v>
      </c>
      <c r="AY131" s="209" t="s">
        <v>154</v>
      </c>
    </row>
    <row r="132" spans="1:65" s="2" customFormat="1" ht="24.2" customHeight="1">
      <c r="A132" s="37"/>
      <c r="B132" s="38"/>
      <c r="C132" s="181" t="s">
        <v>220</v>
      </c>
      <c r="D132" s="181" t="s">
        <v>156</v>
      </c>
      <c r="E132" s="182" t="s">
        <v>821</v>
      </c>
      <c r="F132" s="183" t="s">
        <v>822</v>
      </c>
      <c r="G132" s="184" t="s">
        <v>193</v>
      </c>
      <c r="H132" s="185">
        <v>224.81</v>
      </c>
      <c r="I132" s="186"/>
      <c r="J132" s="185">
        <f>ROUND(I132*H132,2)</f>
        <v>0</v>
      </c>
      <c r="K132" s="183" t="s">
        <v>160</v>
      </c>
      <c r="L132" s="42"/>
      <c r="M132" s="187" t="s">
        <v>79</v>
      </c>
      <c r="N132" s="188" t="s">
        <v>51</v>
      </c>
      <c r="O132" s="67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91" t="s">
        <v>161</v>
      </c>
      <c r="AT132" s="191" t="s">
        <v>156</v>
      </c>
      <c r="AU132" s="191" t="s">
        <v>90</v>
      </c>
      <c r="AY132" s="19" t="s">
        <v>154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88</v>
      </c>
      <c r="BK132" s="192">
        <f>ROUND(I132*H132,2)</f>
        <v>0</v>
      </c>
      <c r="BL132" s="19" t="s">
        <v>161</v>
      </c>
      <c r="BM132" s="191" t="s">
        <v>1356</v>
      </c>
    </row>
    <row r="133" spans="1:47" s="2" customFormat="1" ht="11.25">
      <c r="A133" s="37"/>
      <c r="B133" s="38"/>
      <c r="C133" s="39"/>
      <c r="D133" s="193" t="s">
        <v>163</v>
      </c>
      <c r="E133" s="39"/>
      <c r="F133" s="194" t="s">
        <v>824</v>
      </c>
      <c r="G133" s="39"/>
      <c r="H133" s="39"/>
      <c r="I133" s="195"/>
      <c r="J133" s="39"/>
      <c r="K133" s="39"/>
      <c r="L133" s="42"/>
      <c r="M133" s="196"/>
      <c r="N133" s="197"/>
      <c r="O133" s="67"/>
      <c r="P133" s="67"/>
      <c r="Q133" s="67"/>
      <c r="R133" s="67"/>
      <c r="S133" s="67"/>
      <c r="T133" s="68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9" t="s">
        <v>163</v>
      </c>
      <c r="AU133" s="19" t="s">
        <v>90</v>
      </c>
    </row>
    <row r="134" spans="2:51" s="13" customFormat="1" ht="11.25">
      <c r="B134" s="198"/>
      <c r="C134" s="199"/>
      <c r="D134" s="200" t="s">
        <v>165</v>
      </c>
      <c r="E134" s="201" t="s">
        <v>79</v>
      </c>
      <c r="F134" s="202" t="s">
        <v>1357</v>
      </c>
      <c r="G134" s="199"/>
      <c r="H134" s="203">
        <v>89.85</v>
      </c>
      <c r="I134" s="204"/>
      <c r="J134" s="199"/>
      <c r="K134" s="199"/>
      <c r="L134" s="205"/>
      <c r="M134" s="206"/>
      <c r="N134" s="207"/>
      <c r="O134" s="207"/>
      <c r="P134" s="207"/>
      <c r="Q134" s="207"/>
      <c r="R134" s="207"/>
      <c r="S134" s="207"/>
      <c r="T134" s="208"/>
      <c r="AT134" s="209" t="s">
        <v>165</v>
      </c>
      <c r="AU134" s="209" t="s">
        <v>90</v>
      </c>
      <c r="AV134" s="13" t="s">
        <v>90</v>
      </c>
      <c r="AW134" s="13" t="s">
        <v>41</v>
      </c>
      <c r="AX134" s="13" t="s">
        <v>81</v>
      </c>
      <c r="AY134" s="209" t="s">
        <v>154</v>
      </c>
    </row>
    <row r="135" spans="2:51" s="13" customFormat="1" ht="11.25">
      <c r="B135" s="198"/>
      <c r="C135" s="199"/>
      <c r="D135" s="200" t="s">
        <v>165</v>
      </c>
      <c r="E135" s="201" t="s">
        <v>79</v>
      </c>
      <c r="F135" s="202" t="s">
        <v>1358</v>
      </c>
      <c r="G135" s="199"/>
      <c r="H135" s="203">
        <v>134.96</v>
      </c>
      <c r="I135" s="204"/>
      <c r="J135" s="199"/>
      <c r="K135" s="199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165</v>
      </c>
      <c r="AU135" s="209" t="s">
        <v>90</v>
      </c>
      <c r="AV135" s="13" t="s">
        <v>90</v>
      </c>
      <c r="AW135" s="13" t="s">
        <v>41</v>
      </c>
      <c r="AX135" s="13" t="s">
        <v>81</v>
      </c>
      <c r="AY135" s="209" t="s">
        <v>154</v>
      </c>
    </row>
    <row r="136" spans="2:51" s="15" customFormat="1" ht="11.25">
      <c r="B136" s="220"/>
      <c r="C136" s="221"/>
      <c r="D136" s="200" t="s">
        <v>165</v>
      </c>
      <c r="E136" s="222" t="s">
        <v>79</v>
      </c>
      <c r="F136" s="223" t="s">
        <v>206</v>
      </c>
      <c r="G136" s="221"/>
      <c r="H136" s="224">
        <v>224.81</v>
      </c>
      <c r="I136" s="225"/>
      <c r="J136" s="221"/>
      <c r="K136" s="221"/>
      <c r="L136" s="226"/>
      <c r="M136" s="227"/>
      <c r="N136" s="228"/>
      <c r="O136" s="228"/>
      <c r="P136" s="228"/>
      <c r="Q136" s="228"/>
      <c r="R136" s="228"/>
      <c r="S136" s="228"/>
      <c r="T136" s="229"/>
      <c r="AT136" s="230" t="s">
        <v>165</v>
      </c>
      <c r="AU136" s="230" t="s">
        <v>90</v>
      </c>
      <c r="AV136" s="15" t="s">
        <v>161</v>
      </c>
      <c r="AW136" s="15" t="s">
        <v>41</v>
      </c>
      <c r="AX136" s="15" t="s">
        <v>88</v>
      </c>
      <c r="AY136" s="230" t="s">
        <v>154</v>
      </c>
    </row>
    <row r="137" spans="1:65" s="2" customFormat="1" ht="16.5" customHeight="1">
      <c r="A137" s="37"/>
      <c r="B137" s="38"/>
      <c r="C137" s="181" t="s">
        <v>225</v>
      </c>
      <c r="D137" s="181" t="s">
        <v>156</v>
      </c>
      <c r="E137" s="182" t="s">
        <v>323</v>
      </c>
      <c r="F137" s="183" t="s">
        <v>324</v>
      </c>
      <c r="G137" s="184" t="s">
        <v>280</v>
      </c>
      <c r="H137" s="185">
        <v>161.73</v>
      </c>
      <c r="I137" s="186"/>
      <c r="J137" s="185">
        <f>ROUND(I137*H137,2)</f>
        <v>0</v>
      </c>
      <c r="K137" s="183" t="s">
        <v>79</v>
      </c>
      <c r="L137" s="42"/>
      <c r="M137" s="187" t="s">
        <v>79</v>
      </c>
      <c r="N137" s="188" t="s">
        <v>51</v>
      </c>
      <c r="O137" s="6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91" t="s">
        <v>161</v>
      </c>
      <c r="AT137" s="191" t="s">
        <v>156</v>
      </c>
      <c r="AU137" s="191" t="s">
        <v>90</v>
      </c>
      <c r="AY137" s="19" t="s">
        <v>154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88</v>
      </c>
      <c r="BK137" s="192">
        <f>ROUND(I137*H137,2)</f>
        <v>0</v>
      </c>
      <c r="BL137" s="19" t="s">
        <v>161</v>
      </c>
      <c r="BM137" s="191" t="s">
        <v>1359</v>
      </c>
    </row>
    <row r="138" spans="1:47" s="2" customFormat="1" ht="29.25">
      <c r="A138" s="37"/>
      <c r="B138" s="38"/>
      <c r="C138" s="39"/>
      <c r="D138" s="200" t="s">
        <v>326</v>
      </c>
      <c r="E138" s="39"/>
      <c r="F138" s="240" t="s">
        <v>327</v>
      </c>
      <c r="G138" s="39"/>
      <c r="H138" s="39"/>
      <c r="I138" s="195"/>
      <c r="J138" s="39"/>
      <c r="K138" s="39"/>
      <c r="L138" s="42"/>
      <c r="M138" s="196"/>
      <c r="N138" s="197"/>
      <c r="O138" s="67"/>
      <c r="P138" s="67"/>
      <c r="Q138" s="67"/>
      <c r="R138" s="67"/>
      <c r="S138" s="67"/>
      <c r="T138" s="68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9" t="s">
        <v>326</v>
      </c>
      <c r="AU138" s="19" t="s">
        <v>90</v>
      </c>
    </row>
    <row r="139" spans="2:51" s="13" customFormat="1" ht="11.25">
      <c r="B139" s="198"/>
      <c r="C139" s="199"/>
      <c r="D139" s="200" t="s">
        <v>165</v>
      </c>
      <c r="E139" s="201" t="s">
        <v>79</v>
      </c>
      <c r="F139" s="202" t="s">
        <v>1360</v>
      </c>
      <c r="G139" s="199"/>
      <c r="H139" s="203">
        <v>161.73</v>
      </c>
      <c r="I139" s="204"/>
      <c r="J139" s="199"/>
      <c r="K139" s="199"/>
      <c r="L139" s="205"/>
      <c r="M139" s="206"/>
      <c r="N139" s="207"/>
      <c r="O139" s="207"/>
      <c r="P139" s="207"/>
      <c r="Q139" s="207"/>
      <c r="R139" s="207"/>
      <c r="S139" s="207"/>
      <c r="T139" s="208"/>
      <c r="AT139" s="209" t="s">
        <v>165</v>
      </c>
      <c r="AU139" s="209" t="s">
        <v>90</v>
      </c>
      <c r="AV139" s="13" t="s">
        <v>90</v>
      </c>
      <c r="AW139" s="13" t="s">
        <v>41</v>
      </c>
      <c r="AX139" s="13" t="s">
        <v>88</v>
      </c>
      <c r="AY139" s="209" t="s">
        <v>154</v>
      </c>
    </row>
    <row r="140" spans="1:65" s="2" customFormat="1" ht="24.2" customHeight="1">
      <c r="A140" s="37"/>
      <c r="B140" s="38"/>
      <c r="C140" s="181" t="s">
        <v>231</v>
      </c>
      <c r="D140" s="181" t="s">
        <v>156</v>
      </c>
      <c r="E140" s="182" t="s">
        <v>330</v>
      </c>
      <c r="F140" s="183" t="s">
        <v>331</v>
      </c>
      <c r="G140" s="184" t="s">
        <v>193</v>
      </c>
      <c r="H140" s="185">
        <v>56.84</v>
      </c>
      <c r="I140" s="186"/>
      <c r="J140" s="185">
        <f>ROUND(I140*H140,2)</f>
        <v>0</v>
      </c>
      <c r="K140" s="183" t="s">
        <v>160</v>
      </c>
      <c r="L140" s="42"/>
      <c r="M140" s="187" t="s">
        <v>79</v>
      </c>
      <c r="N140" s="188" t="s">
        <v>51</v>
      </c>
      <c r="O140" s="67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91" t="s">
        <v>161</v>
      </c>
      <c r="AT140" s="191" t="s">
        <v>156</v>
      </c>
      <c r="AU140" s="191" t="s">
        <v>90</v>
      </c>
      <c r="AY140" s="19" t="s">
        <v>154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88</v>
      </c>
      <c r="BK140" s="192">
        <f>ROUND(I140*H140,2)</f>
        <v>0</v>
      </c>
      <c r="BL140" s="19" t="s">
        <v>161</v>
      </c>
      <c r="BM140" s="191" t="s">
        <v>1361</v>
      </c>
    </row>
    <row r="141" spans="1:47" s="2" customFormat="1" ht="11.25">
      <c r="A141" s="37"/>
      <c r="B141" s="38"/>
      <c r="C141" s="39"/>
      <c r="D141" s="193" t="s">
        <v>163</v>
      </c>
      <c r="E141" s="39"/>
      <c r="F141" s="194" t="s">
        <v>333</v>
      </c>
      <c r="G141" s="39"/>
      <c r="H141" s="39"/>
      <c r="I141" s="195"/>
      <c r="J141" s="39"/>
      <c r="K141" s="39"/>
      <c r="L141" s="42"/>
      <c r="M141" s="196"/>
      <c r="N141" s="197"/>
      <c r="O141" s="67"/>
      <c r="P141" s="67"/>
      <c r="Q141" s="67"/>
      <c r="R141" s="67"/>
      <c r="S141" s="67"/>
      <c r="T141" s="68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9" t="s">
        <v>163</v>
      </c>
      <c r="AU141" s="19" t="s">
        <v>90</v>
      </c>
    </row>
    <row r="142" spans="2:51" s="13" customFormat="1" ht="11.25">
      <c r="B142" s="198"/>
      <c r="C142" s="199"/>
      <c r="D142" s="200" t="s">
        <v>165</v>
      </c>
      <c r="E142" s="201" t="s">
        <v>79</v>
      </c>
      <c r="F142" s="202" t="s">
        <v>1362</v>
      </c>
      <c r="G142" s="199"/>
      <c r="H142" s="203">
        <v>2.6</v>
      </c>
      <c r="I142" s="204"/>
      <c r="J142" s="199"/>
      <c r="K142" s="199"/>
      <c r="L142" s="205"/>
      <c r="M142" s="206"/>
      <c r="N142" s="207"/>
      <c r="O142" s="207"/>
      <c r="P142" s="207"/>
      <c r="Q142" s="207"/>
      <c r="R142" s="207"/>
      <c r="S142" s="207"/>
      <c r="T142" s="208"/>
      <c r="AT142" s="209" t="s">
        <v>165</v>
      </c>
      <c r="AU142" s="209" t="s">
        <v>90</v>
      </c>
      <c r="AV142" s="13" t="s">
        <v>90</v>
      </c>
      <c r="AW142" s="13" t="s">
        <v>41</v>
      </c>
      <c r="AX142" s="13" t="s">
        <v>81</v>
      </c>
      <c r="AY142" s="209" t="s">
        <v>154</v>
      </c>
    </row>
    <row r="143" spans="2:51" s="13" customFormat="1" ht="11.25">
      <c r="B143" s="198"/>
      <c r="C143" s="199"/>
      <c r="D143" s="200" t="s">
        <v>165</v>
      </c>
      <c r="E143" s="201" t="s">
        <v>79</v>
      </c>
      <c r="F143" s="202" t="s">
        <v>1363</v>
      </c>
      <c r="G143" s="199"/>
      <c r="H143" s="203">
        <v>14.4</v>
      </c>
      <c r="I143" s="204"/>
      <c r="J143" s="199"/>
      <c r="K143" s="199"/>
      <c r="L143" s="205"/>
      <c r="M143" s="206"/>
      <c r="N143" s="207"/>
      <c r="O143" s="207"/>
      <c r="P143" s="207"/>
      <c r="Q143" s="207"/>
      <c r="R143" s="207"/>
      <c r="S143" s="207"/>
      <c r="T143" s="208"/>
      <c r="AT143" s="209" t="s">
        <v>165</v>
      </c>
      <c r="AU143" s="209" t="s">
        <v>90</v>
      </c>
      <c r="AV143" s="13" t="s">
        <v>90</v>
      </c>
      <c r="AW143" s="13" t="s">
        <v>41</v>
      </c>
      <c r="AX143" s="13" t="s">
        <v>81</v>
      </c>
      <c r="AY143" s="209" t="s">
        <v>154</v>
      </c>
    </row>
    <row r="144" spans="2:51" s="13" customFormat="1" ht="11.25">
      <c r="B144" s="198"/>
      <c r="C144" s="199"/>
      <c r="D144" s="200" t="s">
        <v>165</v>
      </c>
      <c r="E144" s="201" t="s">
        <v>79</v>
      </c>
      <c r="F144" s="202" t="s">
        <v>1364</v>
      </c>
      <c r="G144" s="199"/>
      <c r="H144" s="203">
        <v>15.3</v>
      </c>
      <c r="I144" s="204"/>
      <c r="J144" s="199"/>
      <c r="K144" s="199"/>
      <c r="L144" s="205"/>
      <c r="M144" s="206"/>
      <c r="N144" s="207"/>
      <c r="O144" s="207"/>
      <c r="P144" s="207"/>
      <c r="Q144" s="207"/>
      <c r="R144" s="207"/>
      <c r="S144" s="207"/>
      <c r="T144" s="208"/>
      <c r="AT144" s="209" t="s">
        <v>165</v>
      </c>
      <c r="AU144" s="209" t="s">
        <v>90</v>
      </c>
      <c r="AV144" s="13" t="s">
        <v>90</v>
      </c>
      <c r="AW144" s="13" t="s">
        <v>41</v>
      </c>
      <c r="AX144" s="13" t="s">
        <v>81</v>
      </c>
      <c r="AY144" s="209" t="s">
        <v>154</v>
      </c>
    </row>
    <row r="145" spans="2:51" s="13" customFormat="1" ht="11.25">
      <c r="B145" s="198"/>
      <c r="C145" s="199"/>
      <c r="D145" s="200" t="s">
        <v>165</v>
      </c>
      <c r="E145" s="201" t="s">
        <v>79</v>
      </c>
      <c r="F145" s="202" t="s">
        <v>1365</v>
      </c>
      <c r="G145" s="199"/>
      <c r="H145" s="203">
        <v>18.17</v>
      </c>
      <c r="I145" s="204"/>
      <c r="J145" s="199"/>
      <c r="K145" s="199"/>
      <c r="L145" s="205"/>
      <c r="M145" s="206"/>
      <c r="N145" s="207"/>
      <c r="O145" s="207"/>
      <c r="P145" s="207"/>
      <c r="Q145" s="207"/>
      <c r="R145" s="207"/>
      <c r="S145" s="207"/>
      <c r="T145" s="208"/>
      <c r="AT145" s="209" t="s">
        <v>165</v>
      </c>
      <c r="AU145" s="209" t="s">
        <v>90</v>
      </c>
      <c r="AV145" s="13" t="s">
        <v>90</v>
      </c>
      <c r="AW145" s="13" t="s">
        <v>41</v>
      </c>
      <c r="AX145" s="13" t="s">
        <v>81</v>
      </c>
      <c r="AY145" s="209" t="s">
        <v>154</v>
      </c>
    </row>
    <row r="146" spans="2:51" s="13" customFormat="1" ht="11.25">
      <c r="B146" s="198"/>
      <c r="C146" s="199"/>
      <c r="D146" s="200" t="s">
        <v>165</v>
      </c>
      <c r="E146" s="201" t="s">
        <v>79</v>
      </c>
      <c r="F146" s="202" t="s">
        <v>1366</v>
      </c>
      <c r="G146" s="199"/>
      <c r="H146" s="203">
        <v>5.69</v>
      </c>
      <c r="I146" s="204"/>
      <c r="J146" s="199"/>
      <c r="K146" s="199"/>
      <c r="L146" s="205"/>
      <c r="M146" s="206"/>
      <c r="N146" s="207"/>
      <c r="O146" s="207"/>
      <c r="P146" s="207"/>
      <c r="Q146" s="207"/>
      <c r="R146" s="207"/>
      <c r="S146" s="207"/>
      <c r="T146" s="208"/>
      <c r="AT146" s="209" t="s">
        <v>165</v>
      </c>
      <c r="AU146" s="209" t="s">
        <v>90</v>
      </c>
      <c r="AV146" s="13" t="s">
        <v>90</v>
      </c>
      <c r="AW146" s="13" t="s">
        <v>41</v>
      </c>
      <c r="AX146" s="13" t="s">
        <v>81</v>
      </c>
      <c r="AY146" s="209" t="s">
        <v>154</v>
      </c>
    </row>
    <row r="147" spans="2:51" s="13" customFormat="1" ht="11.25">
      <c r="B147" s="198"/>
      <c r="C147" s="199"/>
      <c r="D147" s="200" t="s">
        <v>165</v>
      </c>
      <c r="E147" s="201" t="s">
        <v>79</v>
      </c>
      <c r="F147" s="202" t="s">
        <v>1367</v>
      </c>
      <c r="G147" s="199"/>
      <c r="H147" s="203">
        <v>0.68</v>
      </c>
      <c r="I147" s="204"/>
      <c r="J147" s="199"/>
      <c r="K147" s="199"/>
      <c r="L147" s="205"/>
      <c r="M147" s="206"/>
      <c r="N147" s="207"/>
      <c r="O147" s="207"/>
      <c r="P147" s="207"/>
      <c r="Q147" s="207"/>
      <c r="R147" s="207"/>
      <c r="S147" s="207"/>
      <c r="T147" s="208"/>
      <c r="AT147" s="209" t="s">
        <v>165</v>
      </c>
      <c r="AU147" s="209" t="s">
        <v>90</v>
      </c>
      <c r="AV147" s="13" t="s">
        <v>90</v>
      </c>
      <c r="AW147" s="13" t="s">
        <v>41</v>
      </c>
      <c r="AX147" s="13" t="s">
        <v>81</v>
      </c>
      <c r="AY147" s="209" t="s">
        <v>154</v>
      </c>
    </row>
    <row r="148" spans="2:51" s="15" customFormat="1" ht="11.25">
      <c r="B148" s="220"/>
      <c r="C148" s="221"/>
      <c r="D148" s="200" t="s">
        <v>165</v>
      </c>
      <c r="E148" s="222" t="s">
        <v>79</v>
      </c>
      <c r="F148" s="223" t="s">
        <v>206</v>
      </c>
      <c r="G148" s="221"/>
      <c r="H148" s="224">
        <v>56.84</v>
      </c>
      <c r="I148" s="225"/>
      <c r="J148" s="221"/>
      <c r="K148" s="221"/>
      <c r="L148" s="226"/>
      <c r="M148" s="227"/>
      <c r="N148" s="228"/>
      <c r="O148" s="228"/>
      <c r="P148" s="228"/>
      <c r="Q148" s="228"/>
      <c r="R148" s="228"/>
      <c r="S148" s="228"/>
      <c r="T148" s="229"/>
      <c r="AT148" s="230" t="s">
        <v>165</v>
      </c>
      <c r="AU148" s="230" t="s">
        <v>90</v>
      </c>
      <c r="AV148" s="15" t="s">
        <v>161</v>
      </c>
      <c r="AW148" s="15" t="s">
        <v>41</v>
      </c>
      <c r="AX148" s="15" t="s">
        <v>88</v>
      </c>
      <c r="AY148" s="230" t="s">
        <v>154</v>
      </c>
    </row>
    <row r="149" spans="1:65" s="2" customFormat="1" ht="16.5" customHeight="1">
      <c r="A149" s="37"/>
      <c r="B149" s="38"/>
      <c r="C149" s="231" t="s">
        <v>237</v>
      </c>
      <c r="D149" s="231" t="s">
        <v>277</v>
      </c>
      <c r="E149" s="232" t="s">
        <v>337</v>
      </c>
      <c r="F149" s="233" t="s">
        <v>338</v>
      </c>
      <c r="G149" s="234" t="s">
        <v>280</v>
      </c>
      <c r="H149" s="235">
        <v>51.16</v>
      </c>
      <c r="I149" s="236"/>
      <c r="J149" s="235">
        <f>ROUND(I149*H149,2)</f>
        <v>0</v>
      </c>
      <c r="K149" s="233" t="s">
        <v>160</v>
      </c>
      <c r="L149" s="237"/>
      <c r="M149" s="238" t="s">
        <v>79</v>
      </c>
      <c r="N149" s="239" t="s">
        <v>51</v>
      </c>
      <c r="O149" s="67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91" t="s">
        <v>207</v>
      </c>
      <c r="AT149" s="191" t="s">
        <v>277</v>
      </c>
      <c r="AU149" s="191" t="s">
        <v>90</v>
      </c>
      <c r="AY149" s="19" t="s">
        <v>154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88</v>
      </c>
      <c r="BK149" s="192">
        <f>ROUND(I149*H149,2)</f>
        <v>0</v>
      </c>
      <c r="BL149" s="19" t="s">
        <v>161</v>
      </c>
      <c r="BM149" s="191" t="s">
        <v>1368</v>
      </c>
    </row>
    <row r="150" spans="1:47" s="2" customFormat="1" ht="11.25">
      <c r="A150" s="37"/>
      <c r="B150" s="38"/>
      <c r="C150" s="39"/>
      <c r="D150" s="193" t="s">
        <v>163</v>
      </c>
      <c r="E150" s="39"/>
      <c r="F150" s="194" t="s">
        <v>340</v>
      </c>
      <c r="G150" s="39"/>
      <c r="H150" s="39"/>
      <c r="I150" s="195"/>
      <c r="J150" s="39"/>
      <c r="K150" s="39"/>
      <c r="L150" s="42"/>
      <c r="M150" s="196"/>
      <c r="N150" s="197"/>
      <c r="O150" s="67"/>
      <c r="P150" s="67"/>
      <c r="Q150" s="67"/>
      <c r="R150" s="67"/>
      <c r="S150" s="67"/>
      <c r="T150" s="68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9" t="s">
        <v>163</v>
      </c>
      <c r="AU150" s="19" t="s">
        <v>90</v>
      </c>
    </row>
    <row r="151" spans="2:51" s="13" customFormat="1" ht="11.25">
      <c r="B151" s="198"/>
      <c r="C151" s="199"/>
      <c r="D151" s="200" t="s">
        <v>165</v>
      </c>
      <c r="E151" s="201" t="s">
        <v>79</v>
      </c>
      <c r="F151" s="202" t="s">
        <v>1369</v>
      </c>
      <c r="G151" s="199"/>
      <c r="H151" s="203">
        <v>51.16</v>
      </c>
      <c r="I151" s="204"/>
      <c r="J151" s="199"/>
      <c r="K151" s="199"/>
      <c r="L151" s="205"/>
      <c r="M151" s="206"/>
      <c r="N151" s="207"/>
      <c r="O151" s="207"/>
      <c r="P151" s="207"/>
      <c r="Q151" s="207"/>
      <c r="R151" s="207"/>
      <c r="S151" s="207"/>
      <c r="T151" s="208"/>
      <c r="AT151" s="209" t="s">
        <v>165</v>
      </c>
      <c r="AU151" s="209" t="s">
        <v>90</v>
      </c>
      <c r="AV151" s="13" t="s">
        <v>90</v>
      </c>
      <c r="AW151" s="13" t="s">
        <v>41</v>
      </c>
      <c r="AX151" s="13" t="s">
        <v>88</v>
      </c>
      <c r="AY151" s="209" t="s">
        <v>154</v>
      </c>
    </row>
    <row r="152" spans="1:65" s="2" customFormat="1" ht="37.9" customHeight="1">
      <c r="A152" s="37"/>
      <c r="B152" s="38"/>
      <c r="C152" s="181" t="s">
        <v>242</v>
      </c>
      <c r="D152" s="181" t="s">
        <v>156</v>
      </c>
      <c r="E152" s="182" t="s">
        <v>343</v>
      </c>
      <c r="F152" s="183" t="s">
        <v>344</v>
      </c>
      <c r="G152" s="184" t="s">
        <v>193</v>
      </c>
      <c r="H152" s="185">
        <v>55.14</v>
      </c>
      <c r="I152" s="186"/>
      <c r="J152" s="185">
        <f>ROUND(I152*H152,2)</f>
        <v>0</v>
      </c>
      <c r="K152" s="183" t="s">
        <v>160</v>
      </c>
      <c r="L152" s="42"/>
      <c r="M152" s="187" t="s">
        <v>79</v>
      </c>
      <c r="N152" s="188" t="s">
        <v>51</v>
      </c>
      <c r="O152" s="67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91" t="s">
        <v>161</v>
      </c>
      <c r="AT152" s="191" t="s">
        <v>156</v>
      </c>
      <c r="AU152" s="191" t="s">
        <v>90</v>
      </c>
      <c r="AY152" s="19" t="s">
        <v>154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9" t="s">
        <v>88</v>
      </c>
      <c r="BK152" s="192">
        <f>ROUND(I152*H152,2)</f>
        <v>0</v>
      </c>
      <c r="BL152" s="19" t="s">
        <v>161</v>
      </c>
      <c r="BM152" s="191" t="s">
        <v>1370</v>
      </c>
    </row>
    <row r="153" spans="1:47" s="2" customFormat="1" ht="11.25">
      <c r="A153" s="37"/>
      <c r="B153" s="38"/>
      <c r="C153" s="39"/>
      <c r="D153" s="193" t="s">
        <v>163</v>
      </c>
      <c r="E153" s="39"/>
      <c r="F153" s="194" t="s">
        <v>346</v>
      </c>
      <c r="G153" s="39"/>
      <c r="H153" s="39"/>
      <c r="I153" s="195"/>
      <c r="J153" s="39"/>
      <c r="K153" s="39"/>
      <c r="L153" s="42"/>
      <c r="M153" s="196"/>
      <c r="N153" s="197"/>
      <c r="O153" s="67"/>
      <c r="P153" s="67"/>
      <c r="Q153" s="67"/>
      <c r="R153" s="67"/>
      <c r="S153" s="67"/>
      <c r="T153" s="68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9" t="s">
        <v>163</v>
      </c>
      <c r="AU153" s="19" t="s">
        <v>90</v>
      </c>
    </row>
    <row r="154" spans="2:51" s="13" customFormat="1" ht="11.25">
      <c r="B154" s="198"/>
      <c r="C154" s="199"/>
      <c r="D154" s="200" t="s">
        <v>165</v>
      </c>
      <c r="E154" s="201" t="s">
        <v>79</v>
      </c>
      <c r="F154" s="202" t="s">
        <v>1371</v>
      </c>
      <c r="G154" s="199"/>
      <c r="H154" s="203">
        <v>0.9</v>
      </c>
      <c r="I154" s="204"/>
      <c r="J154" s="199"/>
      <c r="K154" s="199"/>
      <c r="L154" s="205"/>
      <c r="M154" s="206"/>
      <c r="N154" s="207"/>
      <c r="O154" s="207"/>
      <c r="P154" s="207"/>
      <c r="Q154" s="207"/>
      <c r="R154" s="207"/>
      <c r="S154" s="207"/>
      <c r="T154" s="208"/>
      <c r="AT154" s="209" t="s">
        <v>165</v>
      </c>
      <c r="AU154" s="209" t="s">
        <v>90</v>
      </c>
      <c r="AV154" s="13" t="s">
        <v>90</v>
      </c>
      <c r="AW154" s="13" t="s">
        <v>41</v>
      </c>
      <c r="AX154" s="13" t="s">
        <v>81</v>
      </c>
      <c r="AY154" s="209" t="s">
        <v>154</v>
      </c>
    </row>
    <row r="155" spans="2:51" s="13" customFormat="1" ht="11.25">
      <c r="B155" s="198"/>
      <c r="C155" s="199"/>
      <c r="D155" s="200" t="s">
        <v>165</v>
      </c>
      <c r="E155" s="201" t="s">
        <v>79</v>
      </c>
      <c r="F155" s="202" t="s">
        <v>1372</v>
      </c>
      <c r="G155" s="199"/>
      <c r="H155" s="203">
        <v>14.4</v>
      </c>
      <c r="I155" s="204"/>
      <c r="J155" s="199"/>
      <c r="K155" s="199"/>
      <c r="L155" s="205"/>
      <c r="M155" s="206"/>
      <c r="N155" s="207"/>
      <c r="O155" s="207"/>
      <c r="P155" s="207"/>
      <c r="Q155" s="207"/>
      <c r="R155" s="207"/>
      <c r="S155" s="207"/>
      <c r="T155" s="208"/>
      <c r="AT155" s="209" t="s">
        <v>165</v>
      </c>
      <c r="AU155" s="209" t="s">
        <v>90</v>
      </c>
      <c r="AV155" s="13" t="s">
        <v>90</v>
      </c>
      <c r="AW155" s="13" t="s">
        <v>41</v>
      </c>
      <c r="AX155" s="13" t="s">
        <v>81</v>
      </c>
      <c r="AY155" s="209" t="s">
        <v>154</v>
      </c>
    </row>
    <row r="156" spans="2:51" s="13" customFormat="1" ht="11.25">
      <c r="B156" s="198"/>
      <c r="C156" s="199"/>
      <c r="D156" s="200" t="s">
        <v>165</v>
      </c>
      <c r="E156" s="201" t="s">
        <v>79</v>
      </c>
      <c r="F156" s="202" t="s">
        <v>1373</v>
      </c>
      <c r="G156" s="199"/>
      <c r="H156" s="203">
        <v>15.3</v>
      </c>
      <c r="I156" s="204"/>
      <c r="J156" s="199"/>
      <c r="K156" s="199"/>
      <c r="L156" s="205"/>
      <c r="M156" s="206"/>
      <c r="N156" s="207"/>
      <c r="O156" s="207"/>
      <c r="P156" s="207"/>
      <c r="Q156" s="207"/>
      <c r="R156" s="207"/>
      <c r="S156" s="207"/>
      <c r="T156" s="208"/>
      <c r="AT156" s="209" t="s">
        <v>165</v>
      </c>
      <c r="AU156" s="209" t="s">
        <v>90</v>
      </c>
      <c r="AV156" s="13" t="s">
        <v>90</v>
      </c>
      <c r="AW156" s="13" t="s">
        <v>41</v>
      </c>
      <c r="AX156" s="13" t="s">
        <v>81</v>
      </c>
      <c r="AY156" s="209" t="s">
        <v>154</v>
      </c>
    </row>
    <row r="157" spans="2:51" s="13" customFormat="1" ht="11.25">
      <c r="B157" s="198"/>
      <c r="C157" s="199"/>
      <c r="D157" s="200" t="s">
        <v>165</v>
      </c>
      <c r="E157" s="201" t="s">
        <v>79</v>
      </c>
      <c r="F157" s="202" t="s">
        <v>1374</v>
      </c>
      <c r="G157" s="199"/>
      <c r="H157" s="203">
        <v>18.17</v>
      </c>
      <c r="I157" s="204"/>
      <c r="J157" s="199"/>
      <c r="K157" s="199"/>
      <c r="L157" s="205"/>
      <c r="M157" s="206"/>
      <c r="N157" s="207"/>
      <c r="O157" s="207"/>
      <c r="P157" s="207"/>
      <c r="Q157" s="207"/>
      <c r="R157" s="207"/>
      <c r="S157" s="207"/>
      <c r="T157" s="208"/>
      <c r="AT157" s="209" t="s">
        <v>165</v>
      </c>
      <c r="AU157" s="209" t="s">
        <v>90</v>
      </c>
      <c r="AV157" s="13" t="s">
        <v>90</v>
      </c>
      <c r="AW157" s="13" t="s">
        <v>41</v>
      </c>
      <c r="AX157" s="13" t="s">
        <v>81</v>
      </c>
      <c r="AY157" s="209" t="s">
        <v>154</v>
      </c>
    </row>
    <row r="158" spans="2:51" s="13" customFormat="1" ht="11.25">
      <c r="B158" s="198"/>
      <c r="C158" s="199"/>
      <c r="D158" s="200" t="s">
        <v>165</v>
      </c>
      <c r="E158" s="201" t="s">
        <v>79</v>
      </c>
      <c r="F158" s="202" t="s">
        <v>1375</v>
      </c>
      <c r="G158" s="199"/>
      <c r="H158" s="203">
        <v>5.69</v>
      </c>
      <c r="I158" s="204"/>
      <c r="J158" s="199"/>
      <c r="K158" s="199"/>
      <c r="L158" s="205"/>
      <c r="M158" s="206"/>
      <c r="N158" s="207"/>
      <c r="O158" s="207"/>
      <c r="P158" s="207"/>
      <c r="Q158" s="207"/>
      <c r="R158" s="207"/>
      <c r="S158" s="207"/>
      <c r="T158" s="208"/>
      <c r="AT158" s="209" t="s">
        <v>165</v>
      </c>
      <c r="AU158" s="209" t="s">
        <v>90</v>
      </c>
      <c r="AV158" s="13" t="s">
        <v>90</v>
      </c>
      <c r="AW158" s="13" t="s">
        <v>41</v>
      </c>
      <c r="AX158" s="13" t="s">
        <v>81</v>
      </c>
      <c r="AY158" s="209" t="s">
        <v>154</v>
      </c>
    </row>
    <row r="159" spans="2:51" s="13" customFormat="1" ht="11.25">
      <c r="B159" s="198"/>
      <c r="C159" s="199"/>
      <c r="D159" s="200" t="s">
        <v>165</v>
      </c>
      <c r="E159" s="201" t="s">
        <v>79</v>
      </c>
      <c r="F159" s="202" t="s">
        <v>1376</v>
      </c>
      <c r="G159" s="199"/>
      <c r="H159" s="203">
        <v>0.68</v>
      </c>
      <c r="I159" s="204"/>
      <c r="J159" s="199"/>
      <c r="K159" s="199"/>
      <c r="L159" s="205"/>
      <c r="M159" s="206"/>
      <c r="N159" s="207"/>
      <c r="O159" s="207"/>
      <c r="P159" s="207"/>
      <c r="Q159" s="207"/>
      <c r="R159" s="207"/>
      <c r="S159" s="207"/>
      <c r="T159" s="208"/>
      <c r="AT159" s="209" t="s">
        <v>165</v>
      </c>
      <c r="AU159" s="209" t="s">
        <v>90</v>
      </c>
      <c r="AV159" s="13" t="s">
        <v>90</v>
      </c>
      <c r="AW159" s="13" t="s">
        <v>41</v>
      </c>
      <c r="AX159" s="13" t="s">
        <v>81</v>
      </c>
      <c r="AY159" s="209" t="s">
        <v>154</v>
      </c>
    </row>
    <row r="160" spans="2:51" s="15" customFormat="1" ht="11.25">
      <c r="B160" s="220"/>
      <c r="C160" s="221"/>
      <c r="D160" s="200" t="s">
        <v>165</v>
      </c>
      <c r="E160" s="222" t="s">
        <v>79</v>
      </c>
      <c r="F160" s="223" t="s">
        <v>206</v>
      </c>
      <c r="G160" s="221"/>
      <c r="H160" s="224">
        <v>55.14</v>
      </c>
      <c r="I160" s="225"/>
      <c r="J160" s="221"/>
      <c r="K160" s="221"/>
      <c r="L160" s="226"/>
      <c r="M160" s="227"/>
      <c r="N160" s="228"/>
      <c r="O160" s="228"/>
      <c r="P160" s="228"/>
      <c r="Q160" s="228"/>
      <c r="R160" s="228"/>
      <c r="S160" s="228"/>
      <c r="T160" s="229"/>
      <c r="AT160" s="230" t="s">
        <v>165</v>
      </c>
      <c r="AU160" s="230" t="s">
        <v>90</v>
      </c>
      <c r="AV160" s="15" t="s">
        <v>161</v>
      </c>
      <c r="AW160" s="15" t="s">
        <v>41</v>
      </c>
      <c r="AX160" s="15" t="s">
        <v>88</v>
      </c>
      <c r="AY160" s="230" t="s">
        <v>154</v>
      </c>
    </row>
    <row r="161" spans="1:65" s="2" customFormat="1" ht="16.5" customHeight="1">
      <c r="A161" s="37"/>
      <c r="B161" s="38"/>
      <c r="C161" s="231" t="s">
        <v>8</v>
      </c>
      <c r="D161" s="231" t="s">
        <v>277</v>
      </c>
      <c r="E161" s="232" t="s">
        <v>350</v>
      </c>
      <c r="F161" s="233" t="s">
        <v>351</v>
      </c>
      <c r="G161" s="234" t="s">
        <v>280</v>
      </c>
      <c r="H161" s="235">
        <v>99.25</v>
      </c>
      <c r="I161" s="236"/>
      <c r="J161" s="235">
        <f>ROUND(I161*H161,2)</f>
        <v>0</v>
      </c>
      <c r="K161" s="233" t="s">
        <v>160</v>
      </c>
      <c r="L161" s="237"/>
      <c r="M161" s="238" t="s">
        <v>79</v>
      </c>
      <c r="N161" s="239" t="s">
        <v>51</v>
      </c>
      <c r="O161" s="67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91" t="s">
        <v>207</v>
      </c>
      <c r="AT161" s="191" t="s">
        <v>277</v>
      </c>
      <c r="AU161" s="191" t="s">
        <v>90</v>
      </c>
      <c r="AY161" s="19" t="s">
        <v>154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88</v>
      </c>
      <c r="BK161" s="192">
        <f>ROUND(I161*H161,2)</f>
        <v>0</v>
      </c>
      <c r="BL161" s="19" t="s">
        <v>161</v>
      </c>
      <c r="BM161" s="191" t="s">
        <v>1377</v>
      </c>
    </row>
    <row r="162" spans="1:47" s="2" customFormat="1" ht="11.25">
      <c r="A162" s="37"/>
      <c r="B162" s="38"/>
      <c r="C162" s="39"/>
      <c r="D162" s="193" t="s">
        <v>163</v>
      </c>
      <c r="E162" s="39"/>
      <c r="F162" s="194" t="s">
        <v>353</v>
      </c>
      <c r="G162" s="39"/>
      <c r="H162" s="39"/>
      <c r="I162" s="195"/>
      <c r="J162" s="39"/>
      <c r="K162" s="39"/>
      <c r="L162" s="42"/>
      <c r="M162" s="196"/>
      <c r="N162" s="197"/>
      <c r="O162" s="67"/>
      <c r="P162" s="67"/>
      <c r="Q162" s="67"/>
      <c r="R162" s="67"/>
      <c r="S162" s="67"/>
      <c r="T162" s="68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9" t="s">
        <v>163</v>
      </c>
      <c r="AU162" s="19" t="s">
        <v>90</v>
      </c>
    </row>
    <row r="163" spans="2:51" s="13" customFormat="1" ht="11.25">
      <c r="B163" s="198"/>
      <c r="C163" s="199"/>
      <c r="D163" s="200" t="s">
        <v>165</v>
      </c>
      <c r="E163" s="201" t="s">
        <v>79</v>
      </c>
      <c r="F163" s="202" t="s">
        <v>1378</v>
      </c>
      <c r="G163" s="199"/>
      <c r="H163" s="203">
        <v>99.25</v>
      </c>
      <c r="I163" s="204"/>
      <c r="J163" s="199"/>
      <c r="K163" s="199"/>
      <c r="L163" s="205"/>
      <c r="M163" s="206"/>
      <c r="N163" s="207"/>
      <c r="O163" s="207"/>
      <c r="P163" s="207"/>
      <c r="Q163" s="207"/>
      <c r="R163" s="207"/>
      <c r="S163" s="207"/>
      <c r="T163" s="208"/>
      <c r="AT163" s="209" t="s">
        <v>165</v>
      </c>
      <c r="AU163" s="209" t="s">
        <v>90</v>
      </c>
      <c r="AV163" s="13" t="s">
        <v>90</v>
      </c>
      <c r="AW163" s="13" t="s">
        <v>41</v>
      </c>
      <c r="AX163" s="13" t="s">
        <v>88</v>
      </c>
      <c r="AY163" s="209" t="s">
        <v>154</v>
      </c>
    </row>
    <row r="164" spans="1:65" s="2" customFormat="1" ht="16.5" customHeight="1">
      <c r="A164" s="37"/>
      <c r="B164" s="38"/>
      <c r="C164" s="181" t="s">
        <v>257</v>
      </c>
      <c r="D164" s="181" t="s">
        <v>156</v>
      </c>
      <c r="E164" s="182" t="s">
        <v>834</v>
      </c>
      <c r="F164" s="183" t="s">
        <v>835</v>
      </c>
      <c r="G164" s="184" t="s">
        <v>193</v>
      </c>
      <c r="H164" s="185">
        <v>28.42</v>
      </c>
      <c r="I164" s="186"/>
      <c r="J164" s="185">
        <f>ROUND(I164*H164,2)</f>
        <v>0</v>
      </c>
      <c r="K164" s="183" t="s">
        <v>79</v>
      </c>
      <c r="L164" s="42"/>
      <c r="M164" s="187" t="s">
        <v>79</v>
      </c>
      <c r="N164" s="188" t="s">
        <v>51</v>
      </c>
      <c r="O164" s="67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91" t="s">
        <v>161</v>
      </c>
      <c r="AT164" s="191" t="s">
        <v>156</v>
      </c>
      <c r="AU164" s="191" t="s">
        <v>90</v>
      </c>
      <c r="AY164" s="19" t="s">
        <v>154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9" t="s">
        <v>88</v>
      </c>
      <c r="BK164" s="192">
        <f>ROUND(I164*H164,2)</f>
        <v>0</v>
      </c>
      <c r="BL164" s="19" t="s">
        <v>161</v>
      </c>
      <c r="BM164" s="191" t="s">
        <v>1379</v>
      </c>
    </row>
    <row r="165" spans="2:51" s="13" customFormat="1" ht="11.25">
      <c r="B165" s="198"/>
      <c r="C165" s="199"/>
      <c r="D165" s="200" t="s">
        <v>165</v>
      </c>
      <c r="E165" s="201" t="s">
        <v>79</v>
      </c>
      <c r="F165" s="202" t="s">
        <v>1380</v>
      </c>
      <c r="G165" s="199"/>
      <c r="H165" s="203">
        <v>28.42</v>
      </c>
      <c r="I165" s="204"/>
      <c r="J165" s="199"/>
      <c r="K165" s="199"/>
      <c r="L165" s="205"/>
      <c r="M165" s="206"/>
      <c r="N165" s="207"/>
      <c r="O165" s="207"/>
      <c r="P165" s="207"/>
      <c r="Q165" s="207"/>
      <c r="R165" s="207"/>
      <c r="S165" s="207"/>
      <c r="T165" s="208"/>
      <c r="AT165" s="209" t="s">
        <v>165</v>
      </c>
      <c r="AU165" s="209" t="s">
        <v>90</v>
      </c>
      <c r="AV165" s="13" t="s">
        <v>90</v>
      </c>
      <c r="AW165" s="13" t="s">
        <v>41</v>
      </c>
      <c r="AX165" s="13" t="s">
        <v>88</v>
      </c>
      <c r="AY165" s="209" t="s">
        <v>154</v>
      </c>
    </row>
    <row r="166" spans="2:63" s="12" customFormat="1" ht="22.9" customHeight="1">
      <c r="B166" s="165"/>
      <c r="C166" s="166"/>
      <c r="D166" s="167" t="s">
        <v>80</v>
      </c>
      <c r="E166" s="179" t="s">
        <v>90</v>
      </c>
      <c r="F166" s="179" t="s">
        <v>355</v>
      </c>
      <c r="G166" s="166"/>
      <c r="H166" s="166"/>
      <c r="I166" s="169"/>
      <c r="J166" s="180">
        <f>BK166</f>
        <v>0</v>
      </c>
      <c r="K166" s="166"/>
      <c r="L166" s="171"/>
      <c r="M166" s="172"/>
      <c r="N166" s="173"/>
      <c r="O166" s="173"/>
      <c r="P166" s="174">
        <f>SUM(P167:P175)</f>
        <v>0</v>
      </c>
      <c r="Q166" s="173"/>
      <c r="R166" s="174">
        <f>SUM(R167:R175)</f>
        <v>0</v>
      </c>
      <c r="S166" s="173"/>
      <c r="T166" s="175">
        <f>SUM(T167:T175)</f>
        <v>0</v>
      </c>
      <c r="AR166" s="176" t="s">
        <v>88</v>
      </c>
      <c r="AT166" s="177" t="s">
        <v>80</v>
      </c>
      <c r="AU166" s="177" t="s">
        <v>88</v>
      </c>
      <c r="AY166" s="176" t="s">
        <v>154</v>
      </c>
      <c r="BK166" s="178">
        <f>SUM(BK167:BK175)</f>
        <v>0</v>
      </c>
    </row>
    <row r="167" spans="1:65" s="2" customFormat="1" ht="24.2" customHeight="1">
      <c r="A167" s="37"/>
      <c r="B167" s="38"/>
      <c r="C167" s="181" t="s">
        <v>262</v>
      </c>
      <c r="D167" s="181" t="s">
        <v>156</v>
      </c>
      <c r="E167" s="182" t="s">
        <v>371</v>
      </c>
      <c r="F167" s="183" t="s">
        <v>372</v>
      </c>
      <c r="G167" s="184" t="s">
        <v>216</v>
      </c>
      <c r="H167" s="185">
        <v>153.17</v>
      </c>
      <c r="I167" s="186"/>
      <c r="J167" s="185">
        <f>ROUND(I167*H167,2)</f>
        <v>0</v>
      </c>
      <c r="K167" s="183" t="s">
        <v>160</v>
      </c>
      <c r="L167" s="42"/>
      <c r="M167" s="187" t="s">
        <v>79</v>
      </c>
      <c r="N167" s="188" t="s">
        <v>51</v>
      </c>
      <c r="O167" s="67"/>
      <c r="P167" s="189">
        <f>O167*H167</f>
        <v>0</v>
      </c>
      <c r="Q167" s="189">
        <v>0</v>
      </c>
      <c r="R167" s="189">
        <f>Q167*H167</f>
        <v>0</v>
      </c>
      <c r="S167" s="189">
        <v>0</v>
      </c>
      <c r="T167" s="190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91" t="s">
        <v>161</v>
      </c>
      <c r="AT167" s="191" t="s">
        <v>156</v>
      </c>
      <c r="AU167" s="191" t="s">
        <v>90</v>
      </c>
      <c r="AY167" s="19" t="s">
        <v>154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9" t="s">
        <v>88</v>
      </c>
      <c r="BK167" s="192">
        <f>ROUND(I167*H167,2)</f>
        <v>0</v>
      </c>
      <c r="BL167" s="19" t="s">
        <v>161</v>
      </c>
      <c r="BM167" s="191" t="s">
        <v>1381</v>
      </c>
    </row>
    <row r="168" spans="1:47" s="2" customFormat="1" ht="11.25">
      <c r="A168" s="37"/>
      <c r="B168" s="38"/>
      <c r="C168" s="39"/>
      <c r="D168" s="193" t="s">
        <v>163</v>
      </c>
      <c r="E168" s="39"/>
      <c r="F168" s="194" t="s">
        <v>374</v>
      </c>
      <c r="G168" s="39"/>
      <c r="H168" s="39"/>
      <c r="I168" s="195"/>
      <c r="J168" s="39"/>
      <c r="K168" s="39"/>
      <c r="L168" s="42"/>
      <c r="M168" s="196"/>
      <c r="N168" s="197"/>
      <c r="O168" s="67"/>
      <c r="P168" s="67"/>
      <c r="Q168" s="67"/>
      <c r="R168" s="67"/>
      <c r="S168" s="67"/>
      <c r="T168" s="68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9" t="s">
        <v>163</v>
      </c>
      <c r="AU168" s="19" t="s">
        <v>90</v>
      </c>
    </row>
    <row r="169" spans="2:51" s="13" customFormat="1" ht="11.25">
      <c r="B169" s="198"/>
      <c r="C169" s="199"/>
      <c r="D169" s="200" t="s">
        <v>165</v>
      </c>
      <c r="E169" s="201" t="s">
        <v>79</v>
      </c>
      <c r="F169" s="202" t="s">
        <v>1382</v>
      </c>
      <c r="G169" s="199"/>
      <c r="H169" s="203">
        <v>2.5</v>
      </c>
      <c r="I169" s="204"/>
      <c r="J169" s="199"/>
      <c r="K169" s="199"/>
      <c r="L169" s="205"/>
      <c r="M169" s="206"/>
      <c r="N169" s="207"/>
      <c r="O169" s="207"/>
      <c r="P169" s="207"/>
      <c r="Q169" s="207"/>
      <c r="R169" s="207"/>
      <c r="S169" s="207"/>
      <c r="T169" s="208"/>
      <c r="AT169" s="209" t="s">
        <v>165</v>
      </c>
      <c r="AU169" s="209" t="s">
        <v>90</v>
      </c>
      <c r="AV169" s="13" t="s">
        <v>90</v>
      </c>
      <c r="AW169" s="13" t="s">
        <v>41</v>
      </c>
      <c r="AX169" s="13" t="s">
        <v>81</v>
      </c>
      <c r="AY169" s="209" t="s">
        <v>154</v>
      </c>
    </row>
    <row r="170" spans="2:51" s="13" customFormat="1" ht="11.25">
      <c r="B170" s="198"/>
      <c r="C170" s="199"/>
      <c r="D170" s="200" t="s">
        <v>165</v>
      </c>
      <c r="E170" s="201" t="s">
        <v>79</v>
      </c>
      <c r="F170" s="202" t="s">
        <v>1383</v>
      </c>
      <c r="G170" s="199"/>
      <c r="H170" s="203">
        <v>40</v>
      </c>
      <c r="I170" s="204"/>
      <c r="J170" s="199"/>
      <c r="K170" s="199"/>
      <c r="L170" s="205"/>
      <c r="M170" s="206"/>
      <c r="N170" s="207"/>
      <c r="O170" s="207"/>
      <c r="P170" s="207"/>
      <c r="Q170" s="207"/>
      <c r="R170" s="207"/>
      <c r="S170" s="207"/>
      <c r="T170" s="208"/>
      <c r="AT170" s="209" t="s">
        <v>165</v>
      </c>
      <c r="AU170" s="209" t="s">
        <v>90</v>
      </c>
      <c r="AV170" s="13" t="s">
        <v>90</v>
      </c>
      <c r="AW170" s="13" t="s">
        <v>41</v>
      </c>
      <c r="AX170" s="13" t="s">
        <v>81</v>
      </c>
      <c r="AY170" s="209" t="s">
        <v>154</v>
      </c>
    </row>
    <row r="171" spans="2:51" s="13" customFormat="1" ht="11.25">
      <c r="B171" s="198"/>
      <c r="C171" s="199"/>
      <c r="D171" s="200" t="s">
        <v>165</v>
      </c>
      <c r="E171" s="201" t="s">
        <v>79</v>
      </c>
      <c r="F171" s="202" t="s">
        <v>1384</v>
      </c>
      <c r="G171" s="199"/>
      <c r="H171" s="203">
        <v>42.49</v>
      </c>
      <c r="I171" s="204"/>
      <c r="J171" s="199"/>
      <c r="K171" s="199"/>
      <c r="L171" s="205"/>
      <c r="M171" s="206"/>
      <c r="N171" s="207"/>
      <c r="O171" s="207"/>
      <c r="P171" s="207"/>
      <c r="Q171" s="207"/>
      <c r="R171" s="207"/>
      <c r="S171" s="207"/>
      <c r="T171" s="208"/>
      <c r="AT171" s="209" t="s">
        <v>165</v>
      </c>
      <c r="AU171" s="209" t="s">
        <v>90</v>
      </c>
      <c r="AV171" s="13" t="s">
        <v>90</v>
      </c>
      <c r="AW171" s="13" t="s">
        <v>41</v>
      </c>
      <c r="AX171" s="13" t="s">
        <v>81</v>
      </c>
      <c r="AY171" s="209" t="s">
        <v>154</v>
      </c>
    </row>
    <row r="172" spans="2:51" s="13" customFormat="1" ht="11.25">
      <c r="B172" s="198"/>
      <c r="C172" s="199"/>
      <c r="D172" s="200" t="s">
        <v>165</v>
      </c>
      <c r="E172" s="201" t="s">
        <v>79</v>
      </c>
      <c r="F172" s="202" t="s">
        <v>1385</v>
      </c>
      <c r="G172" s="199"/>
      <c r="H172" s="203">
        <v>50.48</v>
      </c>
      <c r="I172" s="204"/>
      <c r="J172" s="199"/>
      <c r="K172" s="199"/>
      <c r="L172" s="205"/>
      <c r="M172" s="206"/>
      <c r="N172" s="207"/>
      <c r="O172" s="207"/>
      <c r="P172" s="207"/>
      <c r="Q172" s="207"/>
      <c r="R172" s="207"/>
      <c r="S172" s="207"/>
      <c r="T172" s="208"/>
      <c r="AT172" s="209" t="s">
        <v>165</v>
      </c>
      <c r="AU172" s="209" t="s">
        <v>90</v>
      </c>
      <c r="AV172" s="13" t="s">
        <v>90</v>
      </c>
      <c r="AW172" s="13" t="s">
        <v>41</v>
      </c>
      <c r="AX172" s="13" t="s">
        <v>81</v>
      </c>
      <c r="AY172" s="209" t="s">
        <v>154</v>
      </c>
    </row>
    <row r="173" spans="2:51" s="13" customFormat="1" ht="11.25">
      <c r="B173" s="198"/>
      <c r="C173" s="199"/>
      <c r="D173" s="200" t="s">
        <v>165</v>
      </c>
      <c r="E173" s="201" t="s">
        <v>79</v>
      </c>
      <c r="F173" s="202" t="s">
        <v>1386</v>
      </c>
      <c r="G173" s="199"/>
      <c r="H173" s="203">
        <v>15.8</v>
      </c>
      <c r="I173" s="204"/>
      <c r="J173" s="199"/>
      <c r="K173" s="199"/>
      <c r="L173" s="205"/>
      <c r="M173" s="206"/>
      <c r="N173" s="207"/>
      <c r="O173" s="207"/>
      <c r="P173" s="207"/>
      <c r="Q173" s="207"/>
      <c r="R173" s="207"/>
      <c r="S173" s="207"/>
      <c r="T173" s="208"/>
      <c r="AT173" s="209" t="s">
        <v>165</v>
      </c>
      <c r="AU173" s="209" t="s">
        <v>90</v>
      </c>
      <c r="AV173" s="13" t="s">
        <v>90</v>
      </c>
      <c r="AW173" s="13" t="s">
        <v>41</v>
      </c>
      <c r="AX173" s="13" t="s">
        <v>81</v>
      </c>
      <c r="AY173" s="209" t="s">
        <v>154</v>
      </c>
    </row>
    <row r="174" spans="2:51" s="13" customFormat="1" ht="11.25">
      <c r="B174" s="198"/>
      <c r="C174" s="199"/>
      <c r="D174" s="200" t="s">
        <v>165</v>
      </c>
      <c r="E174" s="201" t="s">
        <v>79</v>
      </c>
      <c r="F174" s="202" t="s">
        <v>1387</v>
      </c>
      <c r="G174" s="199"/>
      <c r="H174" s="203">
        <v>1.9</v>
      </c>
      <c r="I174" s="204"/>
      <c r="J174" s="199"/>
      <c r="K174" s="199"/>
      <c r="L174" s="205"/>
      <c r="M174" s="206"/>
      <c r="N174" s="207"/>
      <c r="O174" s="207"/>
      <c r="P174" s="207"/>
      <c r="Q174" s="207"/>
      <c r="R174" s="207"/>
      <c r="S174" s="207"/>
      <c r="T174" s="208"/>
      <c r="AT174" s="209" t="s">
        <v>165</v>
      </c>
      <c r="AU174" s="209" t="s">
        <v>90</v>
      </c>
      <c r="AV174" s="13" t="s">
        <v>90</v>
      </c>
      <c r="AW174" s="13" t="s">
        <v>41</v>
      </c>
      <c r="AX174" s="13" t="s">
        <v>81</v>
      </c>
      <c r="AY174" s="209" t="s">
        <v>154</v>
      </c>
    </row>
    <row r="175" spans="2:51" s="15" customFormat="1" ht="11.25">
      <c r="B175" s="220"/>
      <c r="C175" s="221"/>
      <c r="D175" s="200" t="s">
        <v>165</v>
      </c>
      <c r="E175" s="222" t="s">
        <v>79</v>
      </c>
      <c r="F175" s="223" t="s">
        <v>206</v>
      </c>
      <c r="G175" s="221"/>
      <c r="H175" s="224">
        <v>153.17</v>
      </c>
      <c r="I175" s="225"/>
      <c r="J175" s="221"/>
      <c r="K175" s="221"/>
      <c r="L175" s="226"/>
      <c r="M175" s="227"/>
      <c r="N175" s="228"/>
      <c r="O175" s="228"/>
      <c r="P175" s="228"/>
      <c r="Q175" s="228"/>
      <c r="R175" s="228"/>
      <c r="S175" s="228"/>
      <c r="T175" s="229"/>
      <c r="AT175" s="230" t="s">
        <v>165</v>
      </c>
      <c r="AU175" s="230" t="s">
        <v>90</v>
      </c>
      <c r="AV175" s="15" t="s">
        <v>161</v>
      </c>
      <c r="AW175" s="15" t="s">
        <v>41</v>
      </c>
      <c r="AX175" s="15" t="s">
        <v>88</v>
      </c>
      <c r="AY175" s="230" t="s">
        <v>154</v>
      </c>
    </row>
    <row r="176" spans="2:63" s="12" customFormat="1" ht="22.9" customHeight="1">
      <c r="B176" s="165"/>
      <c r="C176" s="166"/>
      <c r="D176" s="167" t="s">
        <v>80</v>
      </c>
      <c r="E176" s="179" t="s">
        <v>161</v>
      </c>
      <c r="F176" s="179" t="s">
        <v>430</v>
      </c>
      <c r="G176" s="166"/>
      <c r="H176" s="166"/>
      <c r="I176" s="169"/>
      <c r="J176" s="180">
        <f>BK176</f>
        <v>0</v>
      </c>
      <c r="K176" s="166"/>
      <c r="L176" s="171"/>
      <c r="M176" s="172"/>
      <c r="N176" s="173"/>
      <c r="O176" s="173"/>
      <c r="P176" s="174">
        <f>SUM(P177:P186)</f>
        <v>0</v>
      </c>
      <c r="Q176" s="173"/>
      <c r="R176" s="174">
        <f>SUM(R177:R186)</f>
        <v>0</v>
      </c>
      <c r="S176" s="173"/>
      <c r="T176" s="175">
        <f>SUM(T177:T186)</f>
        <v>0</v>
      </c>
      <c r="AR176" s="176" t="s">
        <v>88</v>
      </c>
      <c r="AT176" s="177" t="s">
        <v>80</v>
      </c>
      <c r="AU176" s="177" t="s">
        <v>88</v>
      </c>
      <c r="AY176" s="176" t="s">
        <v>154</v>
      </c>
      <c r="BK176" s="178">
        <f>SUM(BK177:BK186)</f>
        <v>0</v>
      </c>
    </row>
    <row r="177" spans="1:65" s="2" customFormat="1" ht="16.5" customHeight="1">
      <c r="A177" s="37"/>
      <c r="B177" s="38"/>
      <c r="C177" s="181" t="s">
        <v>271</v>
      </c>
      <c r="D177" s="181" t="s">
        <v>156</v>
      </c>
      <c r="E177" s="182" t="s">
        <v>438</v>
      </c>
      <c r="F177" s="183" t="s">
        <v>439</v>
      </c>
      <c r="G177" s="184" t="s">
        <v>193</v>
      </c>
      <c r="H177" s="185">
        <v>22.98</v>
      </c>
      <c r="I177" s="186"/>
      <c r="J177" s="185">
        <f>ROUND(I177*H177,2)</f>
        <v>0</v>
      </c>
      <c r="K177" s="183" t="s">
        <v>160</v>
      </c>
      <c r="L177" s="42"/>
      <c r="M177" s="187" t="s">
        <v>79</v>
      </c>
      <c r="N177" s="188" t="s">
        <v>51</v>
      </c>
      <c r="O177" s="67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91" t="s">
        <v>161</v>
      </c>
      <c r="AT177" s="191" t="s">
        <v>156</v>
      </c>
      <c r="AU177" s="191" t="s">
        <v>90</v>
      </c>
      <c r="AY177" s="19" t="s">
        <v>154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9" t="s">
        <v>88</v>
      </c>
      <c r="BK177" s="192">
        <f>ROUND(I177*H177,2)</f>
        <v>0</v>
      </c>
      <c r="BL177" s="19" t="s">
        <v>161</v>
      </c>
      <c r="BM177" s="191" t="s">
        <v>1388</v>
      </c>
    </row>
    <row r="178" spans="1:47" s="2" customFormat="1" ht="11.25">
      <c r="A178" s="37"/>
      <c r="B178" s="38"/>
      <c r="C178" s="39"/>
      <c r="D178" s="193" t="s">
        <v>163</v>
      </c>
      <c r="E178" s="39"/>
      <c r="F178" s="194" t="s">
        <v>441</v>
      </c>
      <c r="G178" s="39"/>
      <c r="H178" s="39"/>
      <c r="I178" s="195"/>
      <c r="J178" s="39"/>
      <c r="K178" s="39"/>
      <c r="L178" s="42"/>
      <c r="M178" s="196"/>
      <c r="N178" s="197"/>
      <c r="O178" s="67"/>
      <c r="P178" s="67"/>
      <c r="Q178" s="67"/>
      <c r="R178" s="67"/>
      <c r="S178" s="67"/>
      <c r="T178" s="68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9" t="s">
        <v>163</v>
      </c>
      <c r="AU178" s="19" t="s">
        <v>90</v>
      </c>
    </row>
    <row r="179" spans="2:51" s="14" customFormat="1" ht="11.25">
      <c r="B179" s="210"/>
      <c r="C179" s="211"/>
      <c r="D179" s="200" t="s">
        <v>165</v>
      </c>
      <c r="E179" s="212" t="s">
        <v>79</v>
      </c>
      <c r="F179" s="213" t="s">
        <v>442</v>
      </c>
      <c r="G179" s="211"/>
      <c r="H179" s="212" t="s">
        <v>79</v>
      </c>
      <c r="I179" s="214"/>
      <c r="J179" s="211"/>
      <c r="K179" s="211"/>
      <c r="L179" s="215"/>
      <c r="M179" s="216"/>
      <c r="N179" s="217"/>
      <c r="O179" s="217"/>
      <c r="P179" s="217"/>
      <c r="Q179" s="217"/>
      <c r="R179" s="217"/>
      <c r="S179" s="217"/>
      <c r="T179" s="218"/>
      <c r="AT179" s="219" t="s">
        <v>165</v>
      </c>
      <c r="AU179" s="219" t="s">
        <v>90</v>
      </c>
      <c r="AV179" s="14" t="s">
        <v>88</v>
      </c>
      <c r="AW179" s="14" t="s">
        <v>41</v>
      </c>
      <c r="AX179" s="14" t="s">
        <v>81</v>
      </c>
      <c r="AY179" s="219" t="s">
        <v>154</v>
      </c>
    </row>
    <row r="180" spans="2:51" s="13" customFormat="1" ht="11.25">
      <c r="B180" s="198"/>
      <c r="C180" s="199"/>
      <c r="D180" s="200" t="s">
        <v>165</v>
      </c>
      <c r="E180" s="201" t="s">
        <v>79</v>
      </c>
      <c r="F180" s="202" t="s">
        <v>1389</v>
      </c>
      <c r="G180" s="199"/>
      <c r="H180" s="203">
        <v>0.38</v>
      </c>
      <c r="I180" s="204"/>
      <c r="J180" s="199"/>
      <c r="K180" s="199"/>
      <c r="L180" s="205"/>
      <c r="M180" s="206"/>
      <c r="N180" s="207"/>
      <c r="O180" s="207"/>
      <c r="P180" s="207"/>
      <c r="Q180" s="207"/>
      <c r="R180" s="207"/>
      <c r="S180" s="207"/>
      <c r="T180" s="208"/>
      <c r="AT180" s="209" t="s">
        <v>165</v>
      </c>
      <c r="AU180" s="209" t="s">
        <v>90</v>
      </c>
      <c r="AV180" s="13" t="s">
        <v>90</v>
      </c>
      <c r="AW180" s="13" t="s">
        <v>41</v>
      </c>
      <c r="AX180" s="13" t="s">
        <v>81</v>
      </c>
      <c r="AY180" s="209" t="s">
        <v>154</v>
      </c>
    </row>
    <row r="181" spans="2:51" s="13" customFormat="1" ht="11.25">
      <c r="B181" s="198"/>
      <c r="C181" s="199"/>
      <c r="D181" s="200" t="s">
        <v>165</v>
      </c>
      <c r="E181" s="201" t="s">
        <v>79</v>
      </c>
      <c r="F181" s="202" t="s">
        <v>1390</v>
      </c>
      <c r="G181" s="199"/>
      <c r="H181" s="203">
        <v>6</v>
      </c>
      <c r="I181" s="204"/>
      <c r="J181" s="199"/>
      <c r="K181" s="199"/>
      <c r="L181" s="205"/>
      <c r="M181" s="206"/>
      <c r="N181" s="207"/>
      <c r="O181" s="207"/>
      <c r="P181" s="207"/>
      <c r="Q181" s="207"/>
      <c r="R181" s="207"/>
      <c r="S181" s="207"/>
      <c r="T181" s="208"/>
      <c r="AT181" s="209" t="s">
        <v>165</v>
      </c>
      <c r="AU181" s="209" t="s">
        <v>90</v>
      </c>
      <c r="AV181" s="13" t="s">
        <v>90</v>
      </c>
      <c r="AW181" s="13" t="s">
        <v>41</v>
      </c>
      <c r="AX181" s="13" t="s">
        <v>81</v>
      </c>
      <c r="AY181" s="209" t="s">
        <v>154</v>
      </c>
    </row>
    <row r="182" spans="2:51" s="13" customFormat="1" ht="11.25">
      <c r="B182" s="198"/>
      <c r="C182" s="199"/>
      <c r="D182" s="200" t="s">
        <v>165</v>
      </c>
      <c r="E182" s="201" t="s">
        <v>79</v>
      </c>
      <c r="F182" s="202" t="s">
        <v>1391</v>
      </c>
      <c r="G182" s="199"/>
      <c r="H182" s="203">
        <v>6.37</v>
      </c>
      <c r="I182" s="204"/>
      <c r="J182" s="199"/>
      <c r="K182" s="199"/>
      <c r="L182" s="205"/>
      <c r="M182" s="206"/>
      <c r="N182" s="207"/>
      <c r="O182" s="207"/>
      <c r="P182" s="207"/>
      <c r="Q182" s="207"/>
      <c r="R182" s="207"/>
      <c r="S182" s="207"/>
      <c r="T182" s="208"/>
      <c r="AT182" s="209" t="s">
        <v>165</v>
      </c>
      <c r="AU182" s="209" t="s">
        <v>90</v>
      </c>
      <c r="AV182" s="13" t="s">
        <v>90</v>
      </c>
      <c r="AW182" s="13" t="s">
        <v>41</v>
      </c>
      <c r="AX182" s="13" t="s">
        <v>81</v>
      </c>
      <c r="AY182" s="209" t="s">
        <v>154</v>
      </c>
    </row>
    <row r="183" spans="2:51" s="13" customFormat="1" ht="11.25">
      <c r="B183" s="198"/>
      <c r="C183" s="199"/>
      <c r="D183" s="200" t="s">
        <v>165</v>
      </c>
      <c r="E183" s="201" t="s">
        <v>79</v>
      </c>
      <c r="F183" s="202" t="s">
        <v>1392</v>
      </c>
      <c r="G183" s="199"/>
      <c r="H183" s="203">
        <v>7.57</v>
      </c>
      <c r="I183" s="204"/>
      <c r="J183" s="199"/>
      <c r="K183" s="199"/>
      <c r="L183" s="205"/>
      <c r="M183" s="206"/>
      <c r="N183" s="207"/>
      <c r="O183" s="207"/>
      <c r="P183" s="207"/>
      <c r="Q183" s="207"/>
      <c r="R183" s="207"/>
      <c r="S183" s="207"/>
      <c r="T183" s="208"/>
      <c r="AT183" s="209" t="s">
        <v>165</v>
      </c>
      <c r="AU183" s="209" t="s">
        <v>90</v>
      </c>
      <c r="AV183" s="13" t="s">
        <v>90</v>
      </c>
      <c r="AW183" s="13" t="s">
        <v>41</v>
      </c>
      <c r="AX183" s="13" t="s">
        <v>81</v>
      </c>
      <c r="AY183" s="209" t="s">
        <v>154</v>
      </c>
    </row>
    <row r="184" spans="2:51" s="13" customFormat="1" ht="11.25">
      <c r="B184" s="198"/>
      <c r="C184" s="199"/>
      <c r="D184" s="200" t="s">
        <v>165</v>
      </c>
      <c r="E184" s="201" t="s">
        <v>79</v>
      </c>
      <c r="F184" s="202" t="s">
        <v>1393</v>
      </c>
      <c r="G184" s="199"/>
      <c r="H184" s="203">
        <v>2.37</v>
      </c>
      <c r="I184" s="204"/>
      <c r="J184" s="199"/>
      <c r="K184" s="199"/>
      <c r="L184" s="205"/>
      <c r="M184" s="206"/>
      <c r="N184" s="207"/>
      <c r="O184" s="207"/>
      <c r="P184" s="207"/>
      <c r="Q184" s="207"/>
      <c r="R184" s="207"/>
      <c r="S184" s="207"/>
      <c r="T184" s="208"/>
      <c r="AT184" s="209" t="s">
        <v>165</v>
      </c>
      <c r="AU184" s="209" t="s">
        <v>90</v>
      </c>
      <c r="AV184" s="13" t="s">
        <v>90</v>
      </c>
      <c r="AW184" s="13" t="s">
        <v>41</v>
      </c>
      <c r="AX184" s="13" t="s">
        <v>81</v>
      </c>
      <c r="AY184" s="209" t="s">
        <v>154</v>
      </c>
    </row>
    <row r="185" spans="2:51" s="13" customFormat="1" ht="11.25">
      <c r="B185" s="198"/>
      <c r="C185" s="199"/>
      <c r="D185" s="200" t="s">
        <v>165</v>
      </c>
      <c r="E185" s="201" t="s">
        <v>79</v>
      </c>
      <c r="F185" s="202" t="s">
        <v>1394</v>
      </c>
      <c r="G185" s="199"/>
      <c r="H185" s="203">
        <v>0.29</v>
      </c>
      <c r="I185" s="204"/>
      <c r="J185" s="199"/>
      <c r="K185" s="199"/>
      <c r="L185" s="205"/>
      <c r="M185" s="206"/>
      <c r="N185" s="207"/>
      <c r="O185" s="207"/>
      <c r="P185" s="207"/>
      <c r="Q185" s="207"/>
      <c r="R185" s="207"/>
      <c r="S185" s="207"/>
      <c r="T185" s="208"/>
      <c r="AT185" s="209" t="s">
        <v>165</v>
      </c>
      <c r="AU185" s="209" t="s">
        <v>90</v>
      </c>
      <c r="AV185" s="13" t="s">
        <v>90</v>
      </c>
      <c r="AW185" s="13" t="s">
        <v>41</v>
      </c>
      <c r="AX185" s="13" t="s">
        <v>81</v>
      </c>
      <c r="AY185" s="209" t="s">
        <v>154</v>
      </c>
    </row>
    <row r="186" spans="2:51" s="15" customFormat="1" ht="11.25">
      <c r="B186" s="220"/>
      <c r="C186" s="221"/>
      <c r="D186" s="200" t="s">
        <v>165</v>
      </c>
      <c r="E186" s="222" t="s">
        <v>79</v>
      </c>
      <c r="F186" s="223" t="s">
        <v>206</v>
      </c>
      <c r="G186" s="221"/>
      <c r="H186" s="224">
        <v>22.98</v>
      </c>
      <c r="I186" s="225"/>
      <c r="J186" s="221"/>
      <c r="K186" s="221"/>
      <c r="L186" s="226"/>
      <c r="M186" s="227"/>
      <c r="N186" s="228"/>
      <c r="O186" s="228"/>
      <c r="P186" s="228"/>
      <c r="Q186" s="228"/>
      <c r="R186" s="228"/>
      <c r="S186" s="228"/>
      <c r="T186" s="229"/>
      <c r="AT186" s="230" t="s">
        <v>165</v>
      </c>
      <c r="AU186" s="230" t="s">
        <v>90</v>
      </c>
      <c r="AV186" s="15" t="s">
        <v>161</v>
      </c>
      <c r="AW186" s="15" t="s">
        <v>41</v>
      </c>
      <c r="AX186" s="15" t="s">
        <v>88</v>
      </c>
      <c r="AY186" s="230" t="s">
        <v>154</v>
      </c>
    </row>
    <row r="187" spans="2:63" s="12" customFormat="1" ht="22.9" customHeight="1">
      <c r="B187" s="165"/>
      <c r="C187" s="166"/>
      <c r="D187" s="167" t="s">
        <v>80</v>
      </c>
      <c r="E187" s="179" t="s">
        <v>207</v>
      </c>
      <c r="F187" s="179" t="s">
        <v>460</v>
      </c>
      <c r="G187" s="166"/>
      <c r="H187" s="166"/>
      <c r="I187" s="169"/>
      <c r="J187" s="180">
        <f>BK187</f>
        <v>0</v>
      </c>
      <c r="K187" s="166"/>
      <c r="L187" s="171"/>
      <c r="M187" s="172"/>
      <c r="N187" s="173"/>
      <c r="O187" s="173"/>
      <c r="P187" s="174">
        <f>P188+SUM(P189:P277)</f>
        <v>0</v>
      </c>
      <c r="Q187" s="173"/>
      <c r="R187" s="174">
        <f>R188+SUM(R189:R277)</f>
        <v>4.0757841</v>
      </c>
      <c r="S187" s="173"/>
      <c r="T187" s="175">
        <f>T188+SUM(T189:T277)</f>
        <v>0</v>
      </c>
      <c r="AR187" s="176" t="s">
        <v>88</v>
      </c>
      <c r="AT187" s="177" t="s">
        <v>80</v>
      </c>
      <c r="AU187" s="177" t="s">
        <v>88</v>
      </c>
      <c r="AY187" s="176" t="s">
        <v>154</v>
      </c>
      <c r="BK187" s="178">
        <f>BK188+SUM(BK189:BK277)</f>
        <v>0</v>
      </c>
    </row>
    <row r="188" spans="1:65" s="2" customFormat="1" ht="24.2" customHeight="1">
      <c r="A188" s="37"/>
      <c r="B188" s="38"/>
      <c r="C188" s="181" t="s">
        <v>276</v>
      </c>
      <c r="D188" s="181" t="s">
        <v>156</v>
      </c>
      <c r="E188" s="182" t="s">
        <v>1395</v>
      </c>
      <c r="F188" s="183" t="s">
        <v>1396</v>
      </c>
      <c r="G188" s="184" t="s">
        <v>159</v>
      </c>
      <c r="H188" s="185">
        <v>16</v>
      </c>
      <c r="I188" s="186"/>
      <c r="J188" s="185">
        <f>ROUND(I188*H188,2)</f>
        <v>0</v>
      </c>
      <c r="K188" s="183" t="s">
        <v>160</v>
      </c>
      <c r="L188" s="42"/>
      <c r="M188" s="187" t="s">
        <v>79</v>
      </c>
      <c r="N188" s="188" t="s">
        <v>51</v>
      </c>
      <c r="O188" s="67"/>
      <c r="P188" s="189">
        <f>O188*H188</f>
        <v>0</v>
      </c>
      <c r="Q188" s="189">
        <v>0</v>
      </c>
      <c r="R188" s="189">
        <f>Q188*H188</f>
        <v>0</v>
      </c>
      <c r="S188" s="189">
        <v>0</v>
      </c>
      <c r="T188" s="190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91" t="s">
        <v>161</v>
      </c>
      <c r="AT188" s="191" t="s">
        <v>156</v>
      </c>
      <c r="AU188" s="191" t="s">
        <v>90</v>
      </c>
      <c r="AY188" s="19" t="s">
        <v>154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9" t="s">
        <v>88</v>
      </c>
      <c r="BK188" s="192">
        <f>ROUND(I188*H188,2)</f>
        <v>0</v>
      </c>
      <c r="BL188" s="19" t="s">
        <v>161</v>
      </c>
      <c r="BM188" s="191" t="s">
        <v>1397</v>
      </c>
    </row>
    <row r="189" spans="1:47" s="2" customFormat="1" ht="11.25">
      <c r="A189" s="37"/>
      <c r="B189" s="38"/>
      <c r="C189" s="39"/>
      <c r="D189" s="193" t="s">
        <v>163</v>
      </c>
      <c r="E189" s="39"/>
      <c r="F189" s="194" t="s">
        <v>1398</v>
      </c>
      <c r="G189" s="39"/>
      <c r="H189" s="39"/>
      <c r="I189" s="195"/>
      <c r="J189" s="39"/>
      <c r="K189" s="39"/>
      <c r="L189" s="42"/>
      <c r="M189" s="196"/>
      <c r="N189" s="197"/>
      <c r="O189" s="67"/>
      <c r="P189" s="67"/>
      <c r="Q189" s="67"/>
      <c r="R189" s="67"/>
      <c r="S189" s="67"/>
      <c r="T189" s="68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9" t="s">
        <v>163</v>
      </c>
      <c r="AU189" s="19" t="s">
        <v>90</v>
      </c>
    </row>
    <row r="190" spans="2:51" s="14" customFormat="1" ht="11.25">
      <c r="B190" s="210"/>
      <c r="C190" s="211"/>
      <c r="D190" s="200" t="s">
        <v>165</v>
      </c>
      <c r="E190" s="212" t="s">
        <v>79</v>
      </c>
      <c r="F190" s="213" t="s">
        <v>1399</v>
      </c>
      <c r="G190" s="211"/>
      <c r="H190" s="212" t="s">
        <v>79</v>
      </c>
      <c r="I190" s="214"/>
      <c r="J190" s="211"/>
      <c r="K190" s="211"/>
      <c r="L190" s="215"/>
      <c r="M190" s="216"/>
      <c r="N190" s="217"/>
      <c r="O190" s="217"/>
      <c r="P190" s="217"/>
      <c r="Q190" s="217"/>
      <c r="R190" s="217"/>
      <c r="S190" s="217"/>
      <c r="T190" s="218"/>
      <c r="AT190" s="219" t="s">
        <v>165</v>
      </c>
      <c r="AU190" s="219" t="s">
        <v>90</v>
      </c>
      <c r="AV190" s="14" t="s">
        <v>88</v>
      </c>
      <c r="AW190" s="14" t="s">
        <v>41</v>
      </c>
      <c r="AX190" s="14" t="s">
        <v>81</v>
      </c>
      <c r="AY190" s="219" t="s">
        <v>154</v>
      </c>
    </row>
    <row r="191" spans="2:51" s="13" customFormat="1" ht="11.25">
      <c r="B191" s="198"/>
      <c r="C191" s="199"/>
      <c r="D191" s="200" t="s">
        <v>165</v>
      </c>
      <c r="E191" s="201" t="s">
        <v>79</v>
      </c>
      <c r="F191" s="202" t="s">
        <v>1400</v>
      </c>
      <c r="G191" s="199"/>
      <c r="H191" s="203">
        <v>16</v>
      </c>
      <c r="I191" s="204"/>
      <c r="J191" s="199"/>
      <c r="K191" s="199"/>
      <c r="L191" s="205"/>
      <c r="M191" s="206"/>
      <c r="N191" s="207"/>
      <c r="O191" s="207"/>
      <c r="P191" s="207"/>
      <c r="Q191" s="207"/>
      <c r="R191" s="207"/>
      <c r="S191" s="207"/>
      <c r="T191" s="208"/>
      <c r="AT191" s="209" t="s">
        <v>165</v>
      </c>
      <c r="AU191" s="209" t="s">
        <v>90</v>
      </c>
      <c r="AV191" s="13" t="s">
        <v>90</v>
      </c>
      <c r="AW191" s="13" t="s">
        <v>41</v>
      </c>
      <c r="AX191" s="13" t="s">
        <v>88</v>
      </c>
      <c r="AY191" s="209" t="s">
        <v>154</v>
      </c>
    </row>
    <row r="192" spans="1:65" s="2" customFormat="1" ht="16.5" customHeight="1">
      <c r="A192" s="37"/>
      <c r="B192" s="38"/>
      <c r="C192" s="231" t="s">
        <v>284</v>
      </c>
      <c r="D192" s="231" t="s">
        <v>277</v>
      </c>
      <c r="E192" s="232" t="s">
        <v>1401</v>
      </c>
      <c r="F192" s="233" t="s">
        <v>1402</v>
      </c>
      <c r="G192" s="234" t="s">
        <v>159</v>
      </c>
      <c r="H192" s="235">
        <v>16.24</v>
      </c>
      <c r="I192" s="236"/>
      <c r="J192" s="235">
        <f>ROUND(I192*H192,2)</f>
        <v>0</v>
      </c>
      <c r="K192" s="233" t="s">
        <v>79</v>
      </c>
      <c r="L192" s="237"/>
      <c r="M192" s="238" t="s">
        <v>79</v>
      </c>
      <c r="N192" s="239" t="s">
        <v>51</v>
      </c>
      <c r="O192" s="67"/>
      <c r="P192" s="189">
        <f>O192*H192</f>
        <v>0</v>
      </c>
      <c r="Q192" s="189">
        <v>0.00028</v>
      </c>
      <c r="R192" s="189">
        <f>Q192*H192</f>
        <v>0.0045471999999999995</v>
      </c>
      <c r="S192" s="189">
        <v>0</v>
      </c>
      <c r="T192" s="190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91" t="s">
        <v>207</v>
      </c>
      <c r="AT192" s="191" t="s">
        <v>277</v>
      </c>
      <c r="AU192" s="191" t="s">
        <v>90</v>
      </c>
      <c r="AY192" s="19" t="s">
        <v>154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19" t="s">
        <v>88</v>
      </c>
      <c r="BK192" s="192">
        <f>ROUND(I192*H192,2)</f>
        <v>0</v>
      </c>
      <c r="BL192" s="19" t="s">
        <v>161</v>
      </c>
      <c r="BM192" s="191" t="s">
        <v>1403</v>
      </c>
    </row>
    <row r="193" spans="2:51" s="13" customFormat="1" ht="11.25">
      <c r="B193" s="198"/>
      <c r="C193" s="199"/>
      <c r="D193" s="200" t="s">
        <v>165</v>
      </c>
      <c r="E193" s="201" t="s">
        <v>79</v>
      </c>
      <c r="F193" s="202" t="s">
        <v>1404</v>
      </c>
      <c r="G193" s="199"/>
      <c r="H193" s="203">
        <v>16.24</v>
      </c>
      <c r="I193" s="204"/>
      <c r="J193" s="199"/>
      <c r="K193" s="199"/>
      <c r="L193" s="205"/>
      <c r="M193" s="206"/>
      <c r="N193" s="207"/>
      <c r="O193" s="207"/>
      <c r="P193" s="207"/>
      <c r="Q193" s="207"/>
      <c r="R193" s="207"/>
      <c r="S193" s="207"/>
      <c r="T193" s="208"/>
      <c r="AT193" s="209" t="s">
        <v>165</v>
      </c>
      <c r="AU193" s="209" t="s">
        <v>90</v>
      </c>
      <c r="AV193" s="13" t="s">
        <v>90</v>
      </c>
      <c r="AW193" s="13" t="s">
        <v>41</v>
      </c>
      <c r="AX193" s="13" t="s">
        <v>88</v>
      </c>
      <c r="AY193" s="209" t="s">
        <v>154</v>
      </c>
    </row>
    <row r="194" spans="1:65" s="2" customFormat="1" ht="24.2" customHeight="1">
      <c r="A194" s="37"/>
      <c r="B194" s="38"/>
      <c r="C194" s="181" t="s">
        <v>7</v>
      </c>
      <c r="D194" s="181" t="s">
        <v>156</v>
      </c>
      <c r="E194" s="182" t="s">
        <v>1405</v>
      </c>
      <c r="F194" s="183" t="s">
        <v>1406</v>
      </c>
      <c r="G194" s="184" t="s">
        <v>159</v>
      </c>
      <c r="H194" s="185">
        <v>17</v>
      </c>
      <c r="I194" s="186"/>
      <c r="J194" s="185">
        <f>ROUND(I194*H194,2)</f>
        <v>0</v>
      </c>
      <c r="K194" s="183" t="s">
        <v>160</v>
      </c>
      <c r="L194" s="42"/>
      <c r="M194" s="187" t="s">
        <v>79</v>
      </c>
      <c r="N194" s="188" t="s">
        <v>51</v>
      </c>
      <c r="O194" s="67"/>
      <c r="P194" s="189">
        <f>O194*H194</f>
        <v>0</v>
      </c>
      <c r="Q194" s="189">
        <v>0</v>
      </c>
      <c r="R194" s="189">
        <f>Q194*H194</f>
        <v>0</v>
      </c>
      <c r="S194" s="189">
        <v>0</v>
      </c>
      <c r="T194" s="190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91" t="s">
        <v>161</v>
      </c>
      <c r="AT194" s="191" t="s">
        <v>156</v>
      </c>
      <c r="AU194" s="191" t="s">
        <v>90</v>
      </c>
      <c r="AY194" s="19" t="s">
        <v>154</v>
      </c>
      <c r="BE194" s="192">
        <f>IF(N194="základní",J194,0)</f>
        <v>0</v>
      </c>
      <c r="BF194" s="192">
        <f>IF(N194="snížená",J194,0)</f>
        <v>0</v>
      </c>
      <c r="BG194" s="192">
        <f>IF(N194="zákl. přenesená",J194,0)</f>
        <v>0</v>
      </c>
      <c r="BH194" s="192">
        <f>IF(N194="sníž. přenesená",J194,0)</f>
        <v>0</v>
      </c>
      <c r="BI194" s="192">
        <f>IF(N194="nulová",J194,0)</f>
        <v>0</v>
      </c>
      <c r="BJ194" s="19" t="s">
        <v>88</v>
      </c>
      <c r="BK194" s="192">
        <f>ROUND(I194*H194,2)</f>
        <v>0</v>
      </c>
      <c r="BL194" s="19" t="s">
        <v>161</v>
      </c>
      <c r="BM194" s="191" t="s">
        <v>1407</v>
      </c>
    </row>
    <row r="195" spans="1:47" s="2" customFormat="1" ht="11.25">
      <c r="A195" s="37"/>
      <c r="B195" s="38"/>
      <c r="C195" s="39"/>
      <c r="D195" s="193" t="s">
        <v>163</v>
      </c>
      <c r="E195" s="39"/>
      <c r="F195" s="194" t="s">
        <v>1408</v>
      </c>
      <c r="G195" s="39"/>
      <c r="H195" s="39"/>
      <c r="I195" s="195"/>
      <c r="J195" s="39"/>
      <c r="K195" s="39"/>
      <c r="L195" s="42"/>
      <c r="M195" s="196"/>
      <c r="N195" s="197"/>
      <c r="O195" s="67"/>
      <c r="P195" s="67"/>
      <c r="Q195" s="67"/>
      <c r="R195" s="67"/>
      <c r="S195" s="67"/>
      <c r="T195" s="68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9" t="s">
        <v>163</v>
      </c>
      <c r="AU195" s="19" t="s">
        <v>90</v>
      </c>
    </row>
    <row r="196" spans="1:65" s="2" customFormat="1" ht="16.5" customHeight="1">
      <c r="A196" s="37"/>
      <c r="B196" s="38"/>
      <c r="C196" s="231" t="s">
        <v>291</v>
      </c>
      <c r="D196" s="231" t="s">
        <v>277</v>
      </c>
      <c r="E196" s="232" t="s">
        <v>1409</v>
      </c>
      <c r="F196" s="233" t="s">
        <v>1410</v>
      </c>
      <c r="G196" s="234" t="s">
        <v>159</v>
      </c>
      <c r="H196" s="235">
        <v>17.26</v>
      </c>
      <c r="I196" s="236"/>
      <c r="J196" s="235">
        <f>ROUND(I196*H196,2)</f>
        <v>0</v>
      </c>
      <c r="K196" s="233" t="s">
        <v>79</v>
      </c>
      <c r="L196" s="237"/>
      <c r="M196" s="238" t="s">
        <v>79</v>
      </c>
      <c r="N196" s="239" t="s">
        <v>51</v>
      </c>
      <c r="O196" s="67"/>
      <c r="P196" s="189">
        <f>O196*H196</f>
        <v>0</v>
      </c>
      <c r="Q196" s="189">
        <v>0.00105</v>
      </c>
      <c r="R196" s="189">
        <f>Q196*H196</f>
        <v>0.018123</v>
      </c>
      <c r="S196" s="189">
        <v>0</v>
      </c>
      <c r="T196" s="190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191" t="s">
        <v>207</v>
      </c>
      <c r="AT196" s="191" t="s">
        <v>277</v>
      </c>
      <c r="AU196" s="191" t="s">
        <v>90</v>
      </c>
      <c r="AY196" s="19" t="s">
        <v>154</v>
      </c>
      <c r="BE196" s="192">
        <f>IF(N196="základní",J196,0)</f>
        <v>0</v>
      </c>
      <c r="BF196" s="192">
        <f>IF(N196="snížená",J196,0)</f>
        <v>0</v>
      </c>
      <c r="BG196" s="192">
        <f>IF(N196="zákl. přenesená",J196,0)</f>
        <v>0</v>
      </c>
      <c r="BH196" s="192">
        <f>IF(N196="sníž. přenesená",J196,0)</f>
        <v>0</v>
      </c>
      <c r="BI196" s="192">
        <f>IF(N196="nulová",J196,0)</f>
        <v>0</v>
      </c>
      <c r="BJ196" s="19" t="s">
        <v>88</v>
      </c>
      <c r="BK196" s="192">
        <f>ROUND(I196*H196,2)</f>
        <v>0</v>
      </c>
      <c r="BL196" s="19" t="s">
        <v>161</v>
      </c>
      <c r="BM196" s="191" t="s">
        <v>1411</v>
      </c>
    </row>
    <row r="197" spans="2:51" s="13" customFormat="1" ht="11.25">
      <c r="B197" s="198"/>
      <c r="C197" s="199"/>
      <c r="D197" s="200" t="s">
        <v>165</v>
      </c>
      <c r="E197" s="201" t="s">
        <v>79</v>
      </c>
      <c r="F197" s="202" t="s">
        <v>1412</v>
      </c>
      <c r="G197" s="199"/>
      <c r="H197" s="203">
        <v>17.26</v>
      </c>
      <c r="I197" s="204"/>
      <c r="J197" s="199"/>
      <c r="K197" s="199"/>
      <c r="L197" s="205"/>
      <c r="M197" s="206"/>
      <c r="N197" s="207"/>
      <c r="O197" s="207"/>
      <c r="P197" s="207"/>
      <c r="Q197" s="207"/>
      <c r="R197" s="207"/>
      <c r="S197" s="207"/>
      <c r="T197" s="208"/>
      <c r="AT197" s="209" t="s">
        <v>165</v>
      </c>
      <c r="AU197" s="209" t="s">
        <v>90</v>
      </c>
      <c r="AV197" s="13" t="s">
        <v>90</v>
      </c>
      <c r="AW197" s="13" t="s">
        <v>41</v>
      </c>
      <c r="AX197" s="13" t="s">
        <v>88</v>
      </c>
      <c r="AY197" s="209" t="s">
        <v>154</v>
      </c>
    </row>
    <row r="198" spans="1:65" s="2" customFormat="1" ht="24.2" customHeight="1">
      <c r="A198" s="37"/>
      <c r="B198" s="38"/>
      <c r="C198" s="181" t="s">
        <v>298</v>
      </c>
      <c r="D198" s="181" t="s">
        <v>156</v>
      </c>
      <c r="E198" s="182" t="s">
        <v>1413</v>
      </c>
      <c r="F198" s="183" t="s">
        <v>1414</v>
      </c>
      <c r="G198" s="184" t="s">
        <v>159</v>
      </c>
      <c r="H198" s="185">
        <v>169.2</v>
      </c>
      <c r="I198" s="186"/>
      <c r="J198" s="185">
        <f>ROUND(I198*H198,2)</f>
        <v>0</v>
      </c>
      <c r="K198" s="183" t="s">
        <v>160</v>
      </c>
      <c r="L198" s="42"/>
      <c r="M198" s="187" t="s">
        <v>79</v>
      </c>
      <c r="N198" s="188" t="s">
        <v>51</v>
      </c>
      <c r="O198" s="67"/>
      <c r="P198" s="189">
        <f>O198*H198</f>
        <v>0</v>
      </c>
      <c r="Q198" s="189">
        <v>0</v>
      </c>
      <c r="R198" s="189">
        <f>Q198*H198</f>
        <v>0</v>
      </c>
      <c r="S198" s="189">
        <v>0</v>
      </c>
      <c r="T198" s="190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91" t="s">
        <v>161</v>
      </c>
      <c r="AT198" s="191" t="s">
        <v>156</v>
      </c>
      <c r="AU198" s="191" t="s">
        <v>90</v>
      </c>
      <c r="AY198" s="19" t="s">
        <v>154</v>
      </c>
      <c r="BE198" s="192">
        <f>IF(N198="základní",J198,0)</f>
        <v>0</v>
      </c>
      <c r="BF198" s="192">
        <f>IF(N198="snížená",J198,0)</f>
        <v>0</v>
      </c>
      <c r="BG198" s="192">
        <f>IF(N198="zákl. přenesená",J198,0)</f>
        <v>0</v>
      </c>
      <c r="BH198" s="192">
        <f>IF(N198="sníž. přenesená",J198,0)</f>
        <v>0</v>
      </c>
      <c r="BI198" s="192">
        <f>IF(N198="nulová",J198,0)</f>
        <v>0</v>
      </c>
      <c r="BJ198" s="19" t="s">
        <v>88</v>
      </c>
      <c r="BK198" s="192">
        <f>ROUND(I198*H198,2)</f>
        <v>0</v>
      </c>
      <c r="BL198" s="19" t="s">
        <v>161</v>
      </c>
      <c r="BM198" s="191" t="s">
        <v>1415</v>
      </c>
    </row>
    <row r="199" spans="1:47" s="2" customFormat="1" ht="11.25">
      <c r="A199" s="37"/>
      <c r="B199" s="38"/>
      <c r="C199" s="39"/>
      <c r="D199" s="193" t="s">
        <v>163</v>
      </c>
      <c r="E199" s="39"/>
      <c r="F199" s="194" t="s">
        <v>1416</v>
      </c>
      <c r="G199" s="39"/>
      <c r="H199" s="39"/>
      <c r="I199" s="195"/>
      <c r="J199" s="39"/>
      <c r="K199" s="39"/>
      <c r="L199" s="42"/>
      <c r="M199" s="196"/>
      <c r="N199" s="197"/>
      <c r="O199" s="67"/>
      <c r="P199" s="67"/>
      <c r="Q199" s="67"/>
      <c r="R199" s="67"/>
      <c r="S199" s="67"/>
      <c r="T199" s="68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9" t="s">
        <v>163</v>
      </c>
      <c r="AU199" s="19" t="s">
        <v>90</v>
      </c>
    </row>
    <row r="200" spans="2:51" s="13" customFormat="1" ht="11.25">
      <c r="B200" s="198"/>
      <c r="C200" s="199"/>
      <c r="D200" s="200" t="s">
        <v>165</v>
      </c>
      <c r="E200" s="201" t="s">
        <v>79</v>
      </c>
      <c r="F200" s="202" t="s">
        <v>1417</v>
      </c>
      <c r="G200" s="199"/>
      <c r="H200" s="203">
        <v>169.2</v>
      </c>
      <c r="I200" s="204"/>
      <c r="J200" s="199"/>
      <c r="K200" s="199"/>
      <c r="L200" s="205"/>
      <c r="M200" s="206"/>
      <c r="N200" s="207"/>
      <c r="O200" s="207"/>
      <c r="P200" s="207"/>
      <c r="Q200" s="207"/>
      <c r="R200" s="207"/>
      <c r="S200" s="207"/>
      <c r="T200" s="208"/>
      <c r="AT200" s="209" t="s">
        <v>165</v>
      </c>
      <c r="AU200" s="209" t="s">
        <v>90</v>
      </c>
      <c r="AV200" s="13" t="s">
        <v>90</v>
      </c>
      <c r="AW200" s="13" t="s">
        <v>41</v>
      </c>
      <c r="AX200" s="13" t="s">
        <v>88</v>
      </c>
      <c r="AY200" s="209" t="s">
        <v>154</v>
      </c>
    </row>
    <row r="201" spans="1:65" s="2" customFormat="1" ht="16.5" customHeight="1">
      <c r="A201" s="37"/>
      <c r="B201" s="38"/>
      <c r="C201" s="231" t="s">
        <v>304</v>
      </c>
      <c r="D201" s="231" t="s">
        <v>277</v>
      </c>
      <c r="E201" s="232" t="s">
        <v>1418</v>
      </c>
      <c r="F201" s="233" t="s">
        <v>1419</v>
      </c>
      <c r="G201" s="234" t="s">
        <v>159</v>
      </c>
      <c r="H201" s="235">
        <v>171.74</v>
      </c>
      <c r="I201" s="236"/>
      <c r="J201" s="235">
        <f>ROUND(I201*H201,2)</f>
        <v>0</v>
      </c>
      <c r="K201" s="233" t="s">
        <v>79</v>
      </c>
      <c r="L201" s="237"/>
      <c r="M201" s="238" t="s">
        <v>79</v>
      </c>
      <c r="N201" s="239" t="s">
        <v>51</v>
      </c>
      <c r="O201" s="67"/>
      <c r="P201" s="189">
        <f>O201*H201</f>
        <v>0</v>
      </c>
      <c r="Q201" s="189">
        <v>0.00146</v>
      </c>
      <c r="R201" s="189">
        <f>Q201*H201</f>
        <v>0.2507404</v>
      </c>
      <c r="S201" s="189">
        <v>0</v>
      </c>
      <c r="T201" s="190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191" t="s">
        <v>207</v>
      </c>
      <c r="AT201" s="191" t="s">
        <v>277</v>
      </c>
      <c r="AU201" s="191" t="s">
        <v>90</v>
      </c>
      <c r="AY201" s="19" t="s">
        <v>154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19" t="s">
        <v>88</v>
      </c>
      <c r="BK201" s="192">
        <f>ROUND(I201*H201,2)</f>
        <v>0</v>
      </c>
      <c r="BL201" s="19" t="s">
        <v>161</v>
      </c>
      <c r="BM201" s="191" t="s">
        <v>1420</v>
      </c>
    </row>
    <row r="202" spans="2:51" s="13" customFormat="1" ht="11.25">
      <c r="B202" s="198"/>
      <c r="C202" s="199"/>
      <c r="D202" s="200" t="s">
        <v>165</v>
      </c>
      <c r="E202" s="201" t="s">
        <v>79</v>
      </c>
      <c r="F202" s="202" t="s">
        <v>1421</v>
      </c>
      <c r="G202" s="199"/>
      <c r="H202" s="203">
        <v>171.74</v>
      </c>
      <c r="I202" s="204"/>
      <c r="J202" s="199"/>
      <c r="K202" s="199"/>
      <c r="L202" s="205"/>
      <c r="M202" s="206"/>
      <c r="N202" s="207"/>
      <c r="O202" s="207"/>
      <c r="P202" s="207"/>
      <c r="Q202" s="207"/>
      <c r="R202" s="207"/>
      <c r="S202" s="207"/>
      <c r="T202" s="208"/>
      <c r="AT202" s="209" t="s">
        <v>165</v>
      </c>
      <c r="AU202" s="209" t="s">
        <v>90</v>
      </c>
      <c r="AV202" s="13" t="s">
        <v>90</v>
      </c>
      <c r="AW202" s="13" t="s">
        <v>41</v>
      </c>
      <c r="AX202" s="13" t="s">
        <v>88</v>
      </c>
      <c r="AY202" s="209" t="s">
        <v>154</v>
      </c>
    </row>
    <row r="203" spans="1:65" s="2" customFormat="1" ht="24.2" customHeight="1">
      <c r="A203" s="37"/>
      <c r="B203" s="38"/>
      <c r="C203" s="181" t="s">
        <v>310</v>
      </c>
      <c r="D203" s="181" t="s">
        <v>156</v>
      </c>
      <c r="E203" s="182" t="s">
        <v>1422</v>
      </c>
      <c r="F203" s="183" t="s">
        <v>1423</v>
      </c>
      <c r="G203" s="184" t="s">
        <v>159</v>
      </c>
      <c r="H203" s="185">
        <v>3.5</v>
      </c>
      <c r="I203" s="186"/>
      <c r="J203" s="185">
        <f>ROUND(I203*H203,2)</f>
        <v>0</v>
      </c>
      <c r="K203" s="183" t="s">
        <v>160</v>
      </c>
      <c r="L203" s="42"/>
      <c r="M203" s="187" t="s">
        <v>79</v>
      </c>
      <c r="N203" s="188" t="s">
        <v>51</v>
      </c>
      <c r="O203" s="67"/>
      <c r="P203" s="189">
        <f>O203*H203</f>
        <v>0</v>
      </c>
      <c r="Q203" s="189">
        <v>0</v>
      </c>
      <c r="R203" s="189">
        <f>Q203*H203</f>
        <v>0</v>
      </c>
      <c r="S203" s="189">
        <v>0</v>
      </c>
      <c r="T203" s="190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191" t="s">
        <v>161</v>
      </c>
      <c r="AT203" s="191" t="s">
        <v>156</v>
      </c>
      <c r="AU203" s="191" t="s">
        <v>90</v>
      </c>
      <c r="AY203" s="19" t="s">
        <v>154</v>
      </c>
      <c r="BE203" s="192">
        <f>IF(N203="základní",J203,0)</f>
        <v>0</v>
      </c>
      <c r="BF203" s="192">
        <f>IF(N203="snížená",J203,0)</f>
        <v>0</v>
      </c>
      <c r="BG203" s="192">
        <f>IF(N203="zákl. přenesená",J203,0)</f>
        <v>0</v>
      </c>
      <c r="BH203" s="192">
        <f>IF(N203="sníž. přenesená",J203,0)</f>
        <v>0</v>
      </c>
      <c r="BI203" s="192">
        <f>IF(N203="nulová",J203,0)</f>
        <v>0</v>
      </c>
      <c r="BJ203" s="19" t="s">
        <v>88</v>
      </c>
      <c r="BK203" s="192">
        <f>ROUND(I203*H203,2)</f>
        <v>0</v>
      </c>
      <c r="BL203" s="19" t="s">
        <v>161</v>
      </c>
      <c r="BM203" s="191" t="s">
        <v>1424</v>
      </c>
    </row>
    <row r="204" spans="1:47" s="2" customFormat="1" ht="11.25">
      <c r="A204" s="37"/>
      <c r="B204" s="38"/>
      <c r="C204" s="39"/>
      <c r="D204" s="193" t="s">
        <v>163</v>
      </c>
      <c r="E204" s="39"/>
      <c r="F204" s="194" t="s">
        <v>1425</v>
      </c>
      <c r="G204" s="39"/>
      <c r="H204" s="39"/>
      <c r="I204" s="195"/>
      <c r="J204" s="39"/>
      <c r="K204" s="39"/>
      <c r="L204" s="42"/>
      <c r="M204" s="196"/>
      <c r="N204" s="197"/>
      <c r="O204" s="67"/>
      <c r="P204" s="67"/>
      <c r="Q204" s="67"/>
      <c r="R204" s="67"/>
      <c r="S204" s="67"/>
      <c r="T204" s="68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9" t="s">
        <v>163</v>
      </c>
      <c r="AU204" s="19" t="s">
        <v>90</v>
      </c>
    </row>
    <row r="205" spans="1:65" s="2" customFormat="1" ht="16.5" customHeight="1">
      <c r="A205" s="37"/>
      <c r="B205" s="38"/>
      <c r="C205" s="231" t="s">
        <v>316</v>
      </c>
      <c r="D205" s="231" t="s">
        <v>277</v>
      </c>
      <c r="E205" s="232" t="s">
        <v>1426</v>
      </c>
      <c r="F205" s="233" t="s">
        <v>1427</v>
      </c>
      <c r="G205" s="234" t="s">
        <v>159</v>
      </c>
      <c r="H205" s="235">
        <v>3.55</v>
      </c>
      <c r="I205" s="236"/>
      <c r="J205" s="235">
        <f>ROUND(I205*H205,2)</f>
        <v>0</v>
      </c>
      <c r="K205" s="233" t="s">
        <v>79</v>
      </c>
      <c r="L205" s="237"/>
      <c r="M205" s="238" t="s">
        <v>79</v>
      </c>
      <c r="N205" s="239" t="s">
        <v>51</v>
      </c>
      <c r="O205" s="67"/>
      <c r="P205" s="189">
        <f>O205*H205</f>
        <v>0</v>
      </c>
      <c r="Q205" s="189">
        <v>0.00455</v>
      </c>
      <c r="R205" s="189">
        <f>Q205*H205</f>
        <v>0.0161525</v>
      </c>
      <c r="S205" s="189">
        <v>0</v>
      </c>
      <c r="T205" s="190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91" t="s">
        <v>207</v>
      </c>
      <c r="AT205" s="191" t="s">
        <v>277</v>
      </c>
      <c r="AU205" s="191" t="s">
        <v>90</v>
      </c>
      <c r="AY205" s="19" t="s">
        <v>154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19" t="s">
        <v>88</v>
      </c>
      <c r="BK205" s="192">
        <f>ROUND(I205*H205,2)</f>
        <v>0</v>
      </c>
      <c r="BL205" s="19" t="s">
        <v>161</v>
      </c>
      <c r="BM205" s="191" t="s">
        <v>1428</v>
      </c>
    </row>
    <row r="206" spans="2:51" s="13" customFormat="1" ht="11.25">
      <c r="B206" s="198"/>
      <c r="C206" s="199"/>
      <c r="D206" s="200" t="s">
        <v>165</v>
      </c>
      <c r="E206" s="201" t="s">
        <v>79</v>
      </c>
      <c r="F206" s="202" t="s">
        <v>1429</v>
      </c>
      <c r="G206" s="199"/>
      <c r="H206" s="203">
        <v>3.55</v>
      </c>
      <c r="I206" s="204"/>
      <c r="J206" s="199"/>
      <c r="K206" s="199"/>
      <c r="L206" s="205"/>
      <c r="M206" s="206"/>
      <c r="N206" s="207"/>
      <c r="O206" s="207"/>
      <c r="P206" s="207"/>
      <c r="Q206" s="207"/>
      <c r="R206" s="207"/>
      <c r="S206" s="207"/>
      <c r="T206" s="208"/>
      <c r="AT206" s="209" t="s">
        <v>165</v>
      </c>
      <c r="AU206" s="209" t="s">
        <v>90</v>
      </c>
      <c r="AV206" s="13" t="s">
        <v>90</v>
      </c>
      <c r="AW206" s="13" t="s">
        <v>41</v>
      </c>
      <c r="AX206" s="13" t="s">
        <v>88</v>
      </c>
      <c r="AY206" s="209" t="s">
        <v>154</v>
      </c>
    </row>
    <row r="207" spans="1:65" s="2" customFormat="1" ht="16.5" customHeight="1">
      <c r="A207" s="37"/>
      <c r="B207" s="38"/>
      <c r="C207" s="181" t="s">
        <v>322</v>
      </c>
      <c r="D207" s="181" t="s">
        <v>156</v>
      </c>
      <c r="E207" s="182" t="s">
        <v>1430</v>
      </c>
      <c r="F207" s="183" t="s">
        <v>1431</v>
      </c>
      <c r="G207" s="184" t="s">
        <v>294</v>
      </c>
      <c r="H207" s="185">
        <v>10</v>
      </c>
      <c r="I207" s="186"/>
      <c r="J207" s="185">
        <f>ROUND(I207*H207,2)</f>
        <v>0</v>
      </c>
      <c r="K207" s="183" t="s">
        <v>79</v>
      </c>
      <c r="L207" s="42"/>
      <c r="M207" s="187" t="s">
        <v>79</v>
      </c>
      <c r="N207" s="188" t="s">
        <v>51</v>
      </c>
      <c r="O207" s="67"/>
      <c r="P207" s="189">
        <f>O207*H207</f>
        <v>0</v>
      </c>
      <c r="Q207" s="189">
        <v>0.0007</v>
      </c>
      <c r="R207" s="189">
        <f>Q207*H207</f>
        <v>0.007</v>
      </c>
      <c r="S207" s="189">
        <v>0</v>
      </c>
      <c r="T207" s="190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191" t="s">
        <v>161</v>
      </c>
      <c r="AT207" s="191" t="s">
        <v>156</v>
      </c>
      <c r="AU207" s="191" t="s">
        <v>90</v>
      </c>
      <c r="AY207" s="19" t="s">
        <v>154</v>
      </c>
      <c r="BE207" s="192">
        <f>IF(N207="základní",J207,0)</f>
        <v>0</v>
      </c>
      <c r="BF207" s="192">
        <f>IF(N207="snížená",J207,0)</f>
        <v>0</v>
      </c>
      <c r="BG207" s="192">
        <f>IF(N207="zákl. přenesená",J207,0)</f>
        <v>0</v>
      </c>
      <c r="BH207" s="192">
        <f>IF(N207="sníž. přenesená",J207,0)</f>
        <v>0</v>
      </c>
      <c r="BI207" s="192">
        <f>IF(N207="nulová",J207,0)</f>
        <v>0</v>
      </c>
      <c r="BJ207" s="19" t="s">
        <v>88</v>
      </c>
      <c r="BK207" s="192">
        <f>ROUND(I207*H207,2)</f>
        <v>0</v>
      </c>
      <c r="BL207" s="19" t="s">
        <v>161</v>
      </c>
      <c r="BM207" s="191" t="s">
        <v>1432</v>
      </c>
    </row>
    <row r="208" spans="1:65" s="2" customFormat="1" ht="16.5" customHeight="1">
      <c r="A208" s="37"/>
      <c r="B208" s="38"/>
      <c r="C208" s="231" t="s">
        <v>329</v>
      </c>
      <c r="D208" s="231" t="s">
        <v>277</v>
      </c>
      <c r="E208" s="232" t="s">
        <v>1433</v>
      </c>
      <c r="F208" s="233" t="s">
        <v>1434</v>
      </c>
      <c r="G208" s="234" t="s">
        <v>294</v>
      </c>
      <c r="H208" s="235">
        <v>10</v>
      </c>
      <c r="I208" s="236"/>
      <c r="J208" s="235">
        <f>ROUND(I208*H208,2)</f>
        <v>0</v>
      </c>
      <c r="K208" s="233" t="s">
        <v>79</v>
      </c>
      <c r="L208" s="237"/>
      <c r="M208" s="238" t="s">
        <v>79</v>
      </c>
      <c r="N208" s="239" t="s">
        <v>51</v>
      </c>
      <c r="O208" s="67"/>
      <c r="P208" s="189">
        <f>O208*H208</f>
        <v>0</v>
      </c>
      <c r="Q208" s="189">
        <v>0</v>
      </c>
      <c r="R208" s="189">
        <f>Q208*H208</f>
        <v>0</v>
      </c>
      <c r="S208" s="189">
        <v>0</v>
      </c>
      <c r="T208" s="190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191" t="s">
        <v>207</v>
      </c>
      <c r="AT208" s="191" t="s">
        <v>277</v>
      </c>
      <c r="AU208" s="191" t="s">
        <v>90</v>
      </c>
      <c r="AY208" s="19" t="s">
        <v>154</v>
      </c>
      <c r="BE208" s="192">
        <f>IF(N208="základní",J208,0)</f>
        <v>0</v>
      </c>
      <c r="BF208" s="192">
        <f>IF(N208="snížená",J208,0)</f>
        <v>0</v>
      </c>
      <c r="BG208" s="192">
        <f>IF(N208="zákl. přenesená",J208,0)</f>
        <v>0</v>
      </c>
      <c r="BH208" s="192">
        <f>IF(N208="sníž. přenesená",J208,0)</f>
        <v>0</v>
      </c>
      <c r="BI208" s="192">
        <f>IF(N208="nulová",J208,0)</f>
        <v>0</v>
      </c>
      <c r="BJ208" s="19" t="s">
        <v>88</v>
      </c>
      <c r="BK208" s="192">
        <f>ROUND(I208*H208,2)</f>
        <v>0</v>
      </c>
      <c r="BL208" s="19" t="s">
        <v>161</v>
      </c>
      <c r="BM208" s="191" t="s">
        <v>1435</v>
      </c>
    </row>
    <row r="209" spans="1:65" s="2" customFormat="1" ht="24.2" customHeight="1">
      <c r="A209" s="37"/>
      <c r="B209" s="38"/>
      <c r="C209" s="181" t="s">
        <v>336</v>
      </c>
      <c r="D209" s="181" t="s">
        <v>156</v>
      </c>
      <c r="E209" s="182" t="s">
        <v>1436</v>
      </c>
      <c r="F209" s="183" t="s">
        <v>1437</v>
      </c>
      <c r="G209" s="184" t="s">
        <v>294</v>
      </c>
      <c r="H209" s="185">
        <v>3</v>
      </c>
      <c r="I209" s="186"/>
      <c r="J209" s="185">
        <f>ROUND(I209*H209,2)</f>
        <v>0</v>
      </c>
      <c r="K209" s="183" t="s">
        <v>160</v>
      </c>
      <c r="L209" s="42"/>
      <c r="M209" s="187" t="s">
        <v>79</v>
      </c>
      <c r="N209" s="188" t="s">
        <v>51</v>
      </c>
      <c r="O209" s="67"/>
      <c r="P209" s="189">
        <f>O209*H209</f>
        <v>0</v>
      </c>
      <c r="Q209" s="189">
        <v>0.00167</v>
      </c>
      <c r="R209" s="189">
        <f>Q209*H209</f>
        <v>0.0050100000000000006</v>
      </c>
      <c r="S209" s="189">
        <v>0</v>
      </c>
      <c r="T209" s="190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191" t="s">
        <v>161</v>
      </c>
      <c r="AT209" s="191" t="s">
        <v>156</v>
      </c>
      <c r="AU209" s="191" t="s">
        <v>90</v>
      </c>
      <c r="AY209" s="19" t="s">
        <v>154</v>
      </c>
      <c r="BE209" s="192">
        <f>IF(N209="základní",J209,0)</f>
        <v>0</v>
      </c>
      <c r="BF209" s="192">
        <f>IF(N209="snížená",J209,0)</f>
        <v>0</v>
      </c>
      <c r="BG209" s="192">
        <f>IF(N209="zákl. přenesená",J209,0)</f>
        <v>0</v>
      </c>
      <c r="BH209" s="192">
        <f>IF(N209="sníž. přenesená",J209,0)</f>
        <v>0</v>
      </c>
      <c r="BI209" s="192">
        <f>IF(N209="nulová",J209,0)</f>
        <v>0</v>
      </c>
      <c r="BJ209" s="19" t="s">
        <v>88</v>
      </c>
      <c r="BK209" s="192">
        <f>ROUND(I209*H209,2)</f>
        <v>0</v>
      </c>
      <c r="BL209" s="19" t="s">
        <v>161</v>
      </c>
      <c r="BM209" s="191" t="s">
        <v>1438</v>
      </c>
    </row>
    <row r="210" spans="1:47" s="2" customFormat="1" ht="11.25">
      <c r="A210" s="37"/>
      <c r="B210" s="38"/>
      <c r="C210" s="39"/>
      <c r="D210" s="193" t="s">
        <v>163</v>
      </c>
      <c r="E210" s="39"/>
      <c r="F210" s="194" t="s">
        <v>1439</v>
      </c>
      <c r="G210" s="39"/>
      <c r="H210" s="39"/>
      <c r="I210" s="195"/>
      <c r="J210" s="39"/>
      <c r="K210" s="39"/>
      <c r="L210" s="42"/>
      <c r="M210" s="196"/>
      <c r="N210" s="197"/>
      <c r="O210" s="67"/>
      <c r="P210" s="67"/>
      <c r="Q210" s="67"/>
      <c r="R210" s="67"/>
      <c r="S210" s="67"/>
      <c r="T210" s="68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9" t="s">
        <v>163</v>
      </c>
      <c r="AU210" s="19" t="s">
        <v>90</v>
      </c>
    </row>
    <row r="211" spans="2:51" s="13" customFormat="1" ht="11.25">
      <c r="B211" s="198"/>
      <c r="C211" s="199"/>
      <c r="D211" s="200" t="s">
        <v>165</v>
      </c>
      <c r="E211" s="201" t="s">
        <v>79</v>
      </c>
      <c r="F211" s="202" t="s">
        <v>1104</v>
      </c>
      <c r="G211" s="199"/>
      <c r="H211" s="203">
        <v>3</v>
      </c>
      <c r="I211" s="204"/>
      <c r="J211" s="199"/>
      <c r="K211" s="199"/>
      <c r="L211" s="205"/>
      <c r="M211" s="206"/>
      <c r="N211" s="207"/>
      <c r="O211" s="207"/>
      <c r="P211" s="207"/>
      <c r="Q211" s="207"/>
      <c r="R211" s="207"/>
      <c r="S211" s="207"/>
      <c r="T211" s="208"/>
      <c r="AT211" s="209" t="s">
        <v>165</v>
      </c>
      <c r="AU211" s="209" t="s">
        <v>90</v>
      </c>
      <c r="AV211" s="13" t="s">
        <v>90</v>
      </c>
      <c r="AW211" s="13" t="s">
        <v>41</v>
      </c>
      <c r="AX211" s="13" t="s">
        <v>88</v>
      </c>
      <c r="AY211" s="209" t="s">
        <v>154</v>
      </c>
    </row>
    <row r="212" spans="1:65" s="2" customFormat="1" ht="24.2" customHeight="1">
      <c r="A212" s="37"/>
      <c r="B212" s="38"/>
      <c r="C212" s="231" t="s">
        <v>342</v>
      </c>
      <c r="D212" s="231" t="s">
        <v>277</v>
      </c>
      <c r="E212" s="232" t="s">
        <v>1440</v>
      </c>
      <c r="F212" s="233" t="s">
        <v>1441</v>
      </c>
      <c r="G212" s="234" t="s">
        <v>294</v>
      </c>
      <c r="H212" s="235">
        <v>1</v>
      </c>
      <c r="I212" s="236"/>
      <c r="J212" s="235">
        <f>ROUND(I212*H212,2)</f>
        <v>0</v>
      </c>
      <c r="K212" s="233" t="s">
        <v>79</v>
      </c>
      <c r="L212" s="237"/>
      <c r="M212" s="238" t="s">
        <v>79</v>
      </c>
      <c r="N212" s="239" t="s">
        <v>51</v>
      </c>
      <c r="O212" s="67"/>
      <c r="P212" s="189">
        <f>O212*H212</f>
        <v>0</v>
      </c>
      <c r="Q212" s="189">
        <v>0.00508</v>
      </c>
      <c r="R212" s="189">
        <f>Q212*H212</f>
        <v>0.00508</v>
      </c>
      <c r="S212" s="189">
        <v>0</v>
      </c>
      <c r="T212" s="190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191" t="s">
        <v>207</v>
      </c>
      <c r="AT212" s="191" t="s">
        <v>277</v>
      </c>
      <c r="AU212" s="191" t="s">
        <v>90</v>
      </c>
      <c r="AY212" s="19" t="s">
        <v>154</v>
      </c>
      <c r="BE212" s="192">
        <f>IF(N212="základní",J212,0)</f>
        <v>0</v>
      </c>
      <c r="BF212" s="192">
        <f>IF(N212="snížená",J212,0)</f>
        <v>0</v>
      </c>
      <c r="BG212" s="192">
        <f>IF(N212="zákl. přenesená",J212,0)</f>
        <v>0</v>
      </c>
      <c r="BH212" s="192">
        <f>IF(N212="sníž. přenesená",J212,0)</f>
        <v>0</v>
      </c>
      <c r="BI212" s="192">
        <f>IF(N212="nulová",J212,0)</f>
        <v>0</v>
      </c>
      <c r="BJ212" s="19" t="s">
        <v>88</v>
      </c>
      <c r="BK212" s="192">
        <f>ROUND(I212*H212,2)</f>
        <v>0</v>
      </c>
      <c r="BL212" s="19" t="s">
        <v>161</v>
      </c>
      <c r="BM212" s="191" t="s">
        <v>1442</v>
      </c>
    </row>
    <row r="213" spans="1:65" s="2" customFormat="1" ht="24.2" customHeight="1">
      <c r="A213" s="37"/>
      <c r="B213" s="38"/>
      <c r="C213" s="231" t="s">
        <v>349</v>
      </c>
      <c r="D213" s="231" t="s">
        <v>277</v>
      </c>
      <c r="E213" s="232" t="s">
        <v>1443</v>
      </c>
      <c r="F213" s="233" t="s">
        <v>1444</v>
      </c>
      <c r="G213" s="234" t="s">
        <v>294</v>
      </c>
      <c r="H213" s="235">
        <v>2</v>
      </c>
      <c r="I213" s="236"/>
      <c r="J213" s="235">
        <f>ROUND(I213*H213,2)</f>
        <v>0</v>
      </c>
      <c r="K213" s="233" t="s">
        <v>79</v>
      </c>
      <c r="L213" s="237"/>
      <c r="M213" s="238" t="s">
        <v>79</v>
      </c>
      <c r="N213" s="239" t="s">
        <v>51</v>
      </c>
      <c r="O213" s="67"/>
      <c r="P213" s="189">
        <f>O213*H213</f>
        <v>0</v>
      </c>
      <c r="Q213" s="189">
        <v>0.00504</v>
      </c>
      <c r="R213" s="189">
        <f>Q213*H213</f>
        <v>0.01008</v>
      </c>
      <c r="S213" s="189">
        <v>0</v>
      </c>
      <c r="T213" s="190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191" t="s">
        <v>207</v>
      </c>
      <c r="AT213" s="191" t="s">
        <v>277</v>
      </c>
      <c r="AU213" s="191" t="s">
        <v>90</v>
      </c>
      <c r="AY213" s="19" t="s">
        <v>154</v>
      </c>
      <c r="BE213" s="192">
        <f>IF(N213="základní",J213,0)</f>
        <v>0</v>
      </c>
      <c r="BF213" s="192">
        <f>IF(N213="snížená",J213,0)</f>
        <v>0</v>
      </c>
      <c r="BG213" s="192">
        <f>IF(N213="zákl. přenesená",J213,0)</f>
        <v>0</v>
      </c>
      <c r="BH213" s="192">
        <f>IF(N213="sníž. přenesená",J213,0)</f>
        <v>0</v>
      </c>
      <c r="BI213" s="192">
        <f>IF(N213="nulová",J213,0)</f>
        <v>0</v>
      </c>
      <c r="BJ213" s="19" t="s">
        <v>88</v>
      </c>
      <c r="BK213" s="192">
        <f>ROUND(I213*H213,2)</f>
        <v>0</v>
      </c>
      <c r="BL213" s="19" t="s">
        <v>161</v>
      </c>
      <c r="BM213" s="191" t="s">
        <v>1445</v>
      </c>
    </row>
    <row r="214" spans="1:65" s="2" customFormat="1" ht="24.2" customHeight="1">
      <c r="A214" s="37"/>
      <c r="B214" s="38"/>
      <c r="C214" s="181" t="s">
        <v>356</v>
      </c>
      <c r="D214" s="181" t="s">
        <v>156</v>
      </c>
      <c r="E214" s="182" t="s">
        <v>1446</v>
      </c>
      <c r="F214" s="183" t="s">
        <v>1447</v>
      </c>
      <c r="G214" s="184" t="s">
        <v>294</v>
      </c>
      <c r="H214" s="185">
        <v>3</v>
      </c>
      <c r="I214" s="186"/>
      <c r="J214" s="185">
        <f>ROUND(I214*H214,2)</f>
        <v>0</v>
      </c>
      <c r="K214" s="183" t="s">
        <v>160</v>
      </c>
      <c r="L214" s="42"/>
      <c r="M214" s="187" t="s">
        <v>79</v>
      </c>
      <c r="N214" s="188" t="s">
        <v>51</v>
      </c>
      <c r="O214" s="67"/>
      <c r="P214" s="189">
        <f>O214*H214</f>
        <v>0</v>
      </c>
      <c r="Q214" s="189">
        <v>0</v>
      </c>
      <c r="R214" s="189">
        <f>Q214*H214</f>
        <v>0</v>
      </c>
      <c r="S214" s="189">
        <v>0</v>
      </c>
      <c r="T214" s="190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191" t="s">
        <v>161</v>
      </c>
      <c r="AT214" s="191" t="s">
        <v>156</v>
      </c>
      <c r="AU214" s="191" t="s">
        <v>90</v>
      </c>
      <c r="AY214" s="19" t="s">
        <v>154</v>
      </c>
      <c r="BE214" s="192">
        <f>IF(N214="základní",J214,0)</f>
        <v>0</v>
      </c>
      <c r="BF214" s="192">
        <f>IF(N214="snížená",J214,0)</f>
        <v>0</v>
      </c>
      <c r="BG214" s="192">
        <f>IF(N214="zákl. přenesená",J214,0)</f>
        <v>0</v>
      </c>
      <c r="BH214" s="192">
        <f>IF(N214="sníž. přenesená",J214,0)</f>
        <v>0</v>
      </c>
      <c r="BI214" s="192">
        <f>IF(N214="nulová",J214,0)</f>
        <v>0</v>
      </c>
      <c r="BJ214" s="19" t="s">
        <v>88</v>
      </c>
      <c r="BK214" s="192">
        <f>ROUND(I214*H214,2)</f>
        <v>0</v>
      </c>
      <c r="BL214" s="19" t="s">
        <v>161</v>
      </c>
      <c r="BM214" s="191" t="s">
        <v>1448</v>
      </c>
    </row>
    <row r="215" spans="1:47" s="2" customFormat="1" ht="11.25">
      <c r="A215" s="37"/>
      <c r="B215" s="38"/>
      <c r="C215" s="39"/>
      <c r="D215" s="193" t="s">
        <v>163</v>
      </c>
      <c r="E215" s="39"/>
      <c r="F215" s="194" t="s">
        <v>1449</v>
      </c>
      <c r="G215" s="39"/>
      <c r="H215" s="39"/>
      <c r="I215" s="195"/>
      <c r="J215" s="39"/>
      <c r="K215" s="39"/>
      <c r="L215" s="42"/>
      <c r="M215" s="196"/>
      <c r="N215" s="197"/>
      <c r="O215" s="67"/>
      <c r="P215" s="67"/>
      <c r="Q215" s="67"/>
      <c r="R215" s="67"/>
      <c r="S215" s="67"/>
      <c r="T215" s="68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9" t="s">
        <v>163</v>
      </c>
      <c r="AU215" s="19" t="s">
        <v>90</v>
      </c>
    </row>
    <row r="216" spans="2:51" s="13" customFormat="1" ht="11.25">
      <c r="B216" s="198"/>
      <c r="C216" s="199"/>
      <c r="D216" s="200" t="s">
        <v>165</v>
      </c>
      <c r="E216" s="201" t="s">
        <v>79</v>
      </c>
      <c r="F216" s="202" t="s">
        <v>1450</v>
      </c>
      <c r="G216" s="199"/>
      <c r="H216" s="203">
        <v>3</v>
      </c>
      <c r="I216" s="204"/>
      <c r="J216" s="199"/>
      <c r="K216" s="199"/>
      <c r="L216" s="205"/>
      <c r="M216" s="206"/>
      <c r="N216" s="207"/>
      <c r="O216" s="207"/>
      <c r="P216" s="207"/>
      <c r="Q216" s="207"/>
      <c r="R216" s="207"/>
      <c r="S216" s="207"/>
      <c r="T216" s="208"/>
      <c r="AT216" s="209" t="s">
        <v>165</v>
      </c>
      <c r="AU216" s="209" t="s">
        <v>90</v>
      </c>
      <c r="AV216" s="13" t="s">
        <v>90</v>
      </c>
      <c r="AW216" s="13" t="s">
        <v>41</v>
      </c>
      <c r="AX216" s="13" t="s">
        <v>88</v>
      </c>
      <c r="AY216" s="209" t="s">
        <v>154</v>
      </c>
    </row>
    <row r="217" spans="1:65" s="2" customFormat="1" ht="24.2" customHeight="1">
      <c r="A217" s="37"/>
      <c r="B217" s="38"/>
      <c r="C217" s="231" t="s">
        <v>364</v>
      </c>
      <c r="D217" s="231" t="s">
        <v>277</v>
      </c>
      <c r="E217" s="232" t="s">
        <v>1451</v>
      </c>
      <c r="F217" s="233" t="s">
        <v>1452</v>
      </c>
      <c r="G217" s="234" t="s">
        <v>294</v>
      </c>
      <c r="H217" s="235">
        <v>2</v>
      </c>
      <c r="I217" s="236"/>
      <c r="J217" s="235">
        <f>ROUND(I217*H217,2)</f>
        <v>0</v>
      </c>
      <c r="K217" s="233" t="s">
        <v>79</v>
      </c>
      <c r="L217" s="237"/>
      <c r="M217" s="238" t="s">
        <v>79</v>
      </c>
      <c r="N217" s="239" t="s">
        <v>51</v>
      </c>
      <c r="O217" s="67"/>
      <c r="P217" s="189">
        <f>O217*H217</f>
        <v>0</v>
      </c>
      <c r="Q217" s="189">
        <v>0.0055</v>
      </c>
      <c r="R217" s="189">
        <f>Q217*H217</f>
        <v>0.011</v>
      </c>
      <c r="S217" s="189">
        <v>0</v>
      </c>
      <c r="T217" s="190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191" t="s">
        <v>207</v>
      </c>
      <c r="AT217" s="191" t="s">
        <v>277</v>
      </c>
      <c r="AU217" s="191" t="s">
        <v>90</v>
      </c>
      <c r="AY217" s="19" t="s">
        <v>154</v>
      </c>
      <c r="BE217" s="192">
        <f>IF(N217="základní",J217,0)</f>
        <v>0</v>
      </c>
      <c r="BF217" s="192">
        <f>IF(N217="snížená",J217,0)</f>
        <v>0</v>
      </c>
      <c r="BG217" s="192">
        <f>IF(N217="zákl. přenesená",J217,0)</f>
        <v>0</v>
      </c>
      <c r="BH217" s="192">
        <f>IF(N217="sníž. přenesená",J217,0)</f>
        <v>0</v>
      </c>
      <c r="BI217" s="192">
        <f>IF(N217="nulová",J217,0)</f>
        <v>0</v>
      </c>
      <c r="BJ217" s="19" t="s">
        <v>88</v>
      </c>
      <c r="BK217" s="192">
        <f>ROUND(I217*H217,2)</f>
        <v>0</v>
      </c>
      <c r="BL217" s="19" t="s">
        <v>161</v>
      </c>
      <c r="BM217" s="191" t="s">
        <v>1453</v>
      </c>
    </row>
    <row r="218" spans="1:65" s="2" customFormat="1" ht="24.2" customHeight="1">
      <c r="A218" s="37"/>
      <c r="B218" s="38"/>
      <c r="C218" s="231" t="s">
        <v>370</v>
      </c>
      <c r="D218" s="231" t="s">
        <v>277</v>
      </c>
      <c r="E218" s="232" t="s">
        <v>1454</v>
      </c>
      <c r="F218" s="233" t="s">
        <v>1455</v>
      </c>
      <c r="G218" s="234" t="s">
        <v>294</v>
      </c>
      <c r="H218" s="235">
        <v>1</v>
      </c>
      <c r="I218" s="236"/>
      <c r="J218" s="235">
        <f>ROUND(I218*H218,2)</f>
        <v>0</v>
      </c>
      <c r="K218" s="233" t="s">
        <v>79</v>
      </c>
      <c r="L218" s="237"/>
      <c r="M218" s="238" t="s">
        <v>79</v>
      </c>
      <c r="N218" s="239" t="s">
        <v>51</v>
      </c>
      <c r="O218" s="67"/>
      <c r="P218" s="189">
        <f>O218*H218</f>
        <v>0</v>
      </c>
      <c r="Q218" s="189">
        <v>0.00664</v>
      </c>
      <c r="R218" s="189">
        <f>Q218*H218</f>
        <v>0.00664</v>
      </c>
      <c r="S218" s="189">
        <v>0</v>
      </c>
      <c r="T218" s="190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191" t="s">
        <v>207</v>
      </c>
      <c r="AT218" s="191" t="s">
        <v>277</v>
      </c>
      <c r="AU218" s="191" t="s">
        <v>90</v>
      </c>
      <c r="AY218" s="19" t="s">
        <v>154</v>
      </c>
      <c r="BE218" s="192">
        <f>IF(N218="základní",J218,0)</f>
        <v>0</v>
      </c>
      <c r="BF218" s="192">
        <f>IF(N218="snížená",J218,0)</f>
        <v>0</v>
      </c>
      <c r="BG218" s="192">
        <f>IF(N218="zákl. přenesená",J218,0)</f>
        <v>0</v>
      </c>
      <c r="BH218" s="192">
        <f>IF(N218="sníž. přenesená",J218,0)</f>
        <v>0</v>
      </c>
      <c r="BI218" s="192">
        <f>IF(N218="nulová",J218,0)</f>
        <v>0</v>
      </c>
      <c r="BJ218" s="19" t="s">
        <v>88</v>
      </c>
      <c r="BK218" s="192">
        <f>ROUND(I218*H218,2)</f>
        <v>0</v>
      </c>
      <c r="BL218" s="19" t="s">
        <v>161</v>
      </c>
      <c r="BM218" s="191" t="s">
        <v>1456</v>
      </c>
    </row>
    <row r="219" spans="1:65" s="2" customFormat="1" ht="24.2" customHeight="1">
      <c r="A219" s="37"/>
      <c r="B219" s="38"/>
      <c r="C219" s="181" t="s">
        <v>376</v>
      </c>
      <c r="D219" s="181" t="s">
        <v>156</v>
      </c>
      <c r="E219" s="182" t="s">
        <v>1457</v>
      </c>
      <c r="F219" s="183" t="s">
        <v>1458</v>
      </c>
      <c r="G219" s="184" t="s">
        <v>294</v>
      </c>
      <c r="H219" s="185">
        <v>5</v>
      </c>
      <c r="I219" s="186"/>
      <c r="J219" s="185">
        <f>ROUND(I219*H219,2)</f>
        <v>0</v>
      </c>
      <c r="K219" s="183" t="s">
        <v>160</v>
      </c>
      <c r="L219" s="42"/>
      <c r="M219" s="187" t="s">
        <v>79</v>
      </c>
      <c r="N219" s="188" t="s">
        <v>51</v>
      </c>
      <c r="O219" s="67"/>
      <c r="P219" s="189">
        <f>O219*H219</f>
        <v>0</v>
      </c>
      <c r="Q219" s="189">
        <v>0.00296</v>
      </c>
      <c r="R219" s="189">
        <f>Q219*H219</f>
        <v>0.0148</v>
      </c>
      <c r="S219" s="189">
        <v>0</v>
      </c>
      <c r="T219" s="190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191" t="s">
        <v>161</v>
      </c>
      <c r="AT219" s="191" t="s">
        <v>156</v>
      </c>
      <c r="AU219" s="191" t="s">
        <v>90</v>
      </c>
      <c r="AY219" s="19" t="s">
        <v>154</v>
      </c>
      <c r="BE219" s="192">
        <f>IF(N219="základní",J219,0)</f>
        <v>0</v>
      </c>
      <c r="BF219" s="192">
        <f>IF(N219="snížená",J219,0)</f>
        <v>0</v>
      </c>
      <c r="BG219" s="192">
        <f>IF(N219="zákl. přenesená",J219,0)</f>
        <v>0</v>
      </c>
      <c r="BH219" s="192">
        <f>IF(N219="sníž. přenesená",J219,0)</f>
        <v>0</v>
      </c>
      <c r="BI219" s="192">
        <f>IF(N219="nulová",J219,0)</f>
        <v>0</v>
      </c>
      <c r="BJ219" s="19" t="s">
        <v>88</v>
      </c>
      <c r="BK219" s="192">
        <f>ROUND(I219*H219,2)</f>
        <v>0</v>
      </c>
      <c r="BL219" s="19" t="s">
        <v>161</v>
      </c>
      <c r="BM219" s="191" t="s">
        <v>1459</v>
      </c>
    </row>
    <row r="220" spans="1:47" s="2" customFormat="1" ht="11.25">
      <c r="A220" s="37"/>
      <c r="B220" s="38"/>
      <c r="C220" s="39"/>
      <c r="D220" s="193" t="s">
        <v>163</v>
      </c>
      <c r="E220" s="39"/>
      <c r="F220" s="194" t="s">
        <v>1460</v>
      </c>
      <c r="G220" s="39"/>
      <c r="H220" s="39"/>
      <c r="I220" s="195"/>
      <c r="J220" s="39"/>
      <c r="K220" s="39"/>
      <c r="L220" s="42"/>
      <c r="M220" s="196"/>
      <c r="N220" s="197"/>
      <c r="O220" s="67"/>
      <c r="P220" s="67"/>
      <c r="Q220" s="67"/>
      <c r="R220" s="67"/>
      <c r="S220" s="67"/>
      <c r="T220" s="68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9" t="s">
        <v>163</v>
      </c>
      <c r="AU220" s="19" t="s">
        <v>90</v>
      </c>
    </row>
    <row r="221" spans="2:51" s="13" customFormat="1" ht="11.25">
      <c r="B221" s="198"/>
      <c r="C221" s="199"/>
      <c r="D221" s="200" t="s">
        <v>165</v>
      </c>
      <c r="E221" s="201" t="s">
        <v>79</v>
      </c>
      <c r="F221" s="202" t="s">
        <v>1461</v>
      </c>
      <c r="G221" s="199"/>
      <c r="H221" s="203">
        <v>5</v>
      </c>
      <c r="I221" s="204"/>
      <c r="J221" s="199"/>
      <c r="K221" s="199"/>
      <c r="L221" s="205"/>
      <c r="M221" s="206"/>
      <c r="N221" s="207"/>
      <c r="O221" s="207"/>
      <c r="P221" s="207"/>
      <c r="Q221" s="207"/>
      <c r="R221" s="207"/>
      <c r="S221" s="207"/>
      <c r="T221" s="208"/>
      <c r="AT221" s="209" t="s">
        <v>165</v>
      </c>
      <c r="AU221" s="209" t="s">
        <v>90</v>
      </c>
      <c r="AV221" s="13" t="s">
        <v>90</v>
      </c>
      <c r="AW221" s="13" t="s">
        <v>41</v>
      </c>
      <c r="AX221" s="13" t="s">
        <v>88</v>
      </c>
      <c r="AY221" s="209" t="s">
        <v>154</v>
      </c>
    </row>
    <row r="222" spans="1:65" s="2" customFormat="1" ht="24.2" customHeight="1">
      <c r="A222" s="37"/>
      <c r="B222" s="38"/>
      <c r="C222" s="231" t="s">
        <v>382</v>
      </c>
      <c r="D222" s="231" t="s">
        <v>277</v>
      </c>
      <c r="E222" s="232" t="s">
        <v>1462</v>
      </c>
      <c r="F222" s="233" t="s">
        <v>1463</v>
      </c>
      <c r="G222" s="234" t="s">
        <v>294</v>
      </c>
      <c r="H222" s="235">
        <v>3</v>
      </c>
      <c r="I222" s="236"/>
      <c r="J222" s="235">
        <f>ROUND(I222*H222,2)</f>
        <v>0</v>
      </c>
      <c r="K222" s="233" t="s">
        <v>79</v>
      </c>
      <c r="L222" s="237"/>
      <c r="M222" s="238" t="s">
        <v>79</v>
      </c>
      <c r="N222" s="239" t="s">
        <v>51</v>
      </c>
      <c r="O222" s="67"/>
      <c r="P222" s="189">
        <f>O222*H222</f>
        <v>0</v>
      </c>
      <c r="Q222" s="189">
        <v>0.01664</v>
      </c>
      <c r="R222" s="189">
        <f>Q222*H222</f>
        <v>0.04991999999999999</v>
      </c>
      <c r="S222" s="189">
        <v>0</v>
      </c>
      <c r="T222" s="190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191" t="s">
        <v>207</v>
      </c>
      <c r="AT222" s="191" t="s">
        <v>277</v>
      </c>
      <c r="AU222" s="191" t="s">
        <v>90</v>
      </c>
      <c r="AY222" s="19" t="s">
        <v>154</v>
      </c>
      <c r="BE222" s="192">
        <f>IF(N222="základní",J222,0)</f>
        <v>0</v>
      </c>
      <c r="BF222" s="192">
        <f>IF(N222="snížená",J222,0)</f>
        <v>0</v>
      </c>
      <c r="BG222" s="192">
        <f>IF(N222="zákl. přenesená",J222,0)</f>
        <v>0</v>
      </c>
      <c r="BH222" s="192">
        <f>IF(N222="sníž. přenesená",J222,0)</f>
        <v>0</v>
      </c>
      <c r="BI222" s="192">
        <f>IF(N222="nulová",J222,0)</f>
        <v>0</v>
      </c>
      <c r="BJ222" s="19" t="s">
        <v>88</v>
      </c>
      <c r="BK222" s="192">
        <f>ROUND(I222*H222,2)</f>
        <v>0</v>
      </c>
      <c r="BL222" s="19" t="s">
        <v>161</v>
      </c>
      <c r="BM222" s="191" t="s">
        <v>1464</v>
      </c>
    </row>
    <row r="223" spans="1:65" s="2" customFormat="1" ht="24.2" customHeight="1">
      <c r="A223" s="37"/>
      <c r="B223" s="38"/>
      <c r="C223" s="231" t="s">
        <v>388</v>
      </c>
      <c r="D223" s="231" t="s">
        <v>277</v>
      </c>
      <c r="E223" s="232" t="s">
        <v>1465</v>
      </c>
      <c r="F223" s="233" t="s">
        <v>1466</v>
      </c>
      <c r="G223" s="234" t="s">
        <v>294</v>
      </c>
      <c r="H223" s="235">
        <v>2</v>
      </c>
      <c r="I223" s="236"/>
      <c r="J223" s="235">
        <f>ROUND(I223*H223,2)</f>
        <v>0</v>
      </c>
      <c r="K223" s="233" t="s">
        <v>79</v>
      </c>
      <c r="L223" s="237"/>
      <c r="M223" s="238" t="s">
        <v>79</v>
      </c>
      <c r="N223" s="239" t="s">
        <v>51</v>
      </c>
      <c r="O223" s="67"/>
      <c r="P223" s="189">
        <f>O223*H223</f>
        <v>0</v>
      </c>
      <c r="Q223" s="189">
        <v>0.01036</v>
      </c>
      <c r="R223" s="189">
        <f>Q223*H223</f>
        <v>0.02072</v>
      </c>
      <c r="S223" s="189">
        <v>0</v>
      </c>
      <c r="T223" s="190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191" t="s">
        <v>207</v>
      </c>
      <c r="AT223" s="191" t="s">
        <v>277</v>
      </c>
      <c r="AU223" s="191" t="s">
        <v>90</v>
      </c>
      <c r="AY223" s="19" t="s">
        <v>154</v>
      </c>
      <c r="BE223" s="192">
        <f>IF(N223="základní",J223,0)</f>
        <v>0</v>
      </c>
      <c r="BF223" s="192">
        <f>IF(N223="snížená",J223,0)</f>
        <v>0</v>
      </c>
      <c r="BG223" s="192">
        <f>IF(N223="zákl. přenesená",J223,0)</f>
        <v>0</v>
      </c>
      <c r="BH223" s="192">
        <f>IF(N223="sníž. přenesená",J223,0)</f>
        <v>0</v>
      </c>
      <c r="BI223" s="192">
        <f>IF(N223="nulová",J223,0)</f>
        <v>0</v>
      </c>
      <c r="BJ223" s="19" t="s">
        <v>88</v>
      </c>
      <c r="BK223" s="192">
        <f>ROUND(I223*H223,2)</f>
        <v>0</v>
      </c>
      <c r="BL223" s="19" t="s">
        <v>161</v>
      </c>
      <c r="BM223" s="191" t="s">
        <v>1467</v>
      </c>
    </row>
    <row r="224" spans="1:65" s="2" customFormat="1" ht="24.2" customHeight="1">
      <c r="A224" s="37"/>
      <c r="B224" s="38"/>
      <c r="C224" s="181" t="s">
        <v>395</v>
      </c>
      <c r="D224" s="181" t="s">
        <v>156</v>
      </c>
      <c r="E224" s="182" t="s">
        <v>1468</v>
      </c>
      <c r="F224" s="183" t="s">
        <v>1469</v>
      </c>
      <c r="G224" s="184" t="s">
        <v>294</v>
      </c>
      <c r="H224" s="185">
        <v>2</v>
      </c>
      <c r="I224" s="186"/>
      <c r="J224" s="185">
        <f>ROUND(I224*H224,2)</f>
        <v>0</v>
      </c>
      <c r="K224" s="183" t="s">
        <v>160</v>
      </c>
      <c r="L224" s="42"/>
      <c r="M224" s="187" t="s">
        <v>79</v>
      </c>
      <c r="N224" s="188" t="s">
        <v>51</v>
      </c>
      <c r="O224" s="67"/>
      <c r="P224" s="189">
        <f>O224*H224</f>
        <v>0</v>
      </c>
      <c r="Q224" s="189">
        <v>0.0038</v>
      </c>
      <c r="R224" s="189">
        <f>Q224*H224</f>
        <v>0.0076</v>
      </c>
      <c r="S224" s="189">
        <v>0</v>
      </c>
      <c r="T224" s="190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191" t="s">
        <v>161</v>
      </c>
      <c r="AT224" s="191" t="s">
        <v>156</v>
      </c>
      <c r="AU224" s="191" t="s">
        <v>90</v>
      </c>
      <c r="AY224" s="19" t="s">
        <v>154</v>
      </c>
      <c r="BE224" s="192">
        <f>IF(N224="základní",J224,0)</f>
        <v>0</v>
      </c>
      <c r="BF224" s="192">
        <f>IF(N224="snížená",J224,0)</f>
        <v>0</v>
      </c>
      <c r="BG224" s="192">
        <f>IF(N224="zákl. přenesená",J224,0)</f>
        <v>0</v>
      </c>
      <c r="BH224" s="192">
        <f>IF(N224="sníž. přenesená",J224,0)</f>
        <v>0</v>
      </c>
      <c r="BI224" s="192">
        <f>IF(N224="nulová",J224,0)</f>
        <v>0</v>
      </c>
      <c r="BJ224" s="19" t="s">
        <v>88</v>
      </c>
      <c r="BK224" s="192">
        <f>ROUND(I224*H224,2)</f>
        <v>0</v>
      </c>
      <c r="BL224" s="19" t="s">
        <v>161</v>
      </c>
      <c r="BM224" s="191" t="s">
        <v>1470</v>
      </c>
    </row>
    <row r="225" spans="1:47" s="2" customFormat="1" ht="11.25">
      <c r="A225" s="37"/>
      <c r="B225" s="38"/>
      <c r="C225" s="39"/>
      <c r="D225" s="193" t="s">
        <v>163</v>
      </c>
      <c r="E225" s="39"/>
      <c r="F225" s="194" t="s">
        <v>1471</v>
      </c>
      <c r="G225" s="39"/>
      <c r="H225" s="39"/>
      <c r="I225" s="195"/>
      <c r="J225" s="39"/>
      <c r="K225" s="39"/>
      <c r="L225" s="42"/>
      <c r="M225" s="196"/>
      <c r="N225" s="197"/>
      <c r="O225" s="67"/>
      <c r="P225" s="67"/>
      <c r="Q225" s="67"/>
      <c r="R225" s="67"/>
      <c r="S225" s="67"/>
      <c r="T225" s="68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9" t="s">
        <v>163</v>
      </c>
      <c r="AU225" s="19" t="s">
        <v>90</v>
      </c>
    </row>
    <row r="226" spans="2:51" s="13" customFormat="1" ht="11.25">
      <c r="B226" s="198"/>
      <c r="C226" s="199"/>
      <c r="D226" s="200" t="s">
        <v>165</v>
      </c>
      <c r="E226" s="201" t="s">
        <v>79</v>
      </c>
      <c r="F226" s="202" t="s">
        <v>854</v>
      </c>
      <c r="G226" s="199"/>
      <c r="H226" s="203">
        <v>2</v>
      </c>
      <c r="I226" s="204"/>
      <c r="J226" s="199"/>
      <c r="K226" s="199"/>
      <c r="L226" s="205"/>
      <c r="M226" s="206"/>
      <c r="N226" s="207"/>
      <c r="O226" s="207"/>
      <c r="P226" s="207"/>
      <c r="Q226" s="207"/>
      <c r="R226" s="207"/>
      <c r="S226" s="207"/>
      <c r="T226" s="208"/>
      <c r="AT226" s="209" t="s">
        <v>165</v>
      </c>
      <c r="AU226" s="209" t="s">
        <v>90</v>
      </c>
      <c r="AV226" s="13" t="s">
        <v>90</v>
      </c>
      <c r="AW226" s="13" t="s">
        <v>41</v>
      </c>
      <c r="AX226" s="13" t="s">
        <v>88</v>
      </c>
      <c r="AY226" s="209" t="s">
        <v>154</v>
      </c>
    </row>
    <row r="227" spans="1:65" s="2" customFormat="1" ht="24.2" customHeight="1">
      <c r="A227" s="37"/>
      <c r="B227" s="38"/>
      <c r="C227" s="231" t="s">
        <v>401</v>
      </c>
      <c r="D227" s="231" t="s">
        <v>277</v>
      </c>
      <c r="E227" s="232" t="s">
        <v>1472</v>
      </c>
      <c r="F227" s="233" t="s">
        <v>1473</v>
      </c>
      <c r="G227" s="234" t="s">
        <v>294</v>
      </c>
      <c r="H227" s="235">
        <v>1</v>
      </c>
      <c r="I227" s="236"/>
      <c r="J227" s="235">
        <f>ROUND(I227*H227,2)</f>
        <v>0</v>
      </c>
      <c r="K227" s="233" t="s">
        <v>79</v>
      </c>
      <c r="L227" s="237"/>
      <c r="M227" s="238" t="s">
        <v>79</v>
      </c>
      <c r="N227" s="239" t="s">
        <v>51</v>
      </c>
      <c r="O227" s="67"/>
      <c r="P227" s="189">
        <f>O227*H227</f>
        <v>0</v>
      </c>
      <c r="Q227" s="189">
        <v>0.029</v>
      </c>
      <c r="R227" s="189">
        <f>Q227*H227</f>
        <v>0.029</v>
      </c>
      <c r="S227" s="189">
        <v>0</v>
      </c>
      <c r="T227" s="190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191" t="s">
        <v>207</v>
      </c>
      <c r="AT227" s="191" t="s">
        <v>277</v>
      </c>
      <c r="AU227" s="191" t="s">
        <v>90</v>
      </c>
      <c r="AY227" s="19" t="s">
        <v>154</v>
      </c>
      <c r="BE227" s="192">
        <f>IF(N227="základní",J227,0)</f>
        <v>0</v>
      </c>
      <c r="BF227" s="192">
        <f>IF(N227="snížená",J227,0)</f>
        <v>0</v>
      </c>
      <c r="BG227" s="192">
        <f>IF(N227="zákl. přenesená",J227,0)</f>
        <v>0</v>
      </c>
      <c r="BH227" s="192">
        <f>IF(N227="sníž. přenesená",J227,0)</f>
        <v>0</v>
      </c>
      <c r="BI227" s="192">
        <f>IF(N227="nulová",J227,0)</f>
        <v>0</v>
      </c>
      <c r="BJ227" s="19" t="s">
        <v>88</v>
      </c>
      <c r="BK227" s="192">
        <f>ROUND(I227*H227,2)</f>
        <v>0</v>
      </c>
      <c r="BL227" s="19" t="s">
        <v>161</v>
      </c>
      <c r="BM227" s="191" t="s">
        <v>1474</v>
      </c>
    </row>
    <row r="228" spans="1:65" s="2" customFormat="1" ht="24.2" customHeight="1">
      <c r="A228" s="37"/>
      <c r="B228" s="38"/>
      <c r="C228" s="231" t="s">
        <v>407</v>
      </c>
      <c r="D228" s="231" t="s">
        <v>277</v>
      </c>
      <c r="E228" s="232" t="s">
        <v>1475</v>
      </c>
      <c r="F228" s="233" t="s">
        <v>1476</v>
      </c>
      <c r="G228" s="234" t="s">
        <v>294</v>
      </c>
      <c r="H228" s="235">
        <v>1</v>
      </c>
      <c r="I228" s="236"/>
      <c r="J228" s="235">
        <f>ROUND(I228*H228,2)</f>
        <v>0</v>
      </c>
      <c r="K228" s="233" t="s">
        <v>79</v>
      </c>
      <c r="L228" s="237"/>
      <c r="M228" s="238" t="s">
        <v>79</v>
      </c>
      <c r="N228" s="239" t="s">
        <v>51</v>
      </c>
      <c r="O228" s="67"/>
      <c r="P228" s="189">
        <f>O228*H228</f>
        <v>0</v>
      </c>
      <c r="Q228" s="189">
        <v>0.0275</v>
      </c>
      <c r="R228" s="189">
        <f>Q228*H228</f>
        <v>0.0275</v>
      </c>
      <c r="S228" s="189">
        <v>0</v>
      </c>
      <c r="T228" s="190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191" t="s">
        <v>207</v>
      </c>
      <c r="AT228" s="191" t="s">
        <v>277</v>
      </c>
      <c r="AU228" s="191" t="s">
        <v>90</v>
      </c>
      <c r="AY228" s="19" t="s">
        <v>154</v>
      </c>
      <c r="BE228" s="192">
        <f>IF(N228="základní",J228,0)</f>
        <v>0</v>
      </c>
      <c r="BF228" s="192">
        <f>IF(N228="snížená",J228,0)</f>
        <v>0</v>
      </c>
      <c r="BG228" s="192">
        <f>IF(N228="zákl. přenesená",J228,0)</f>
        <v>0</v>
      </c>
      <c r="BH228" s="192">
        <f>IF(N228="sníž. přenesená",J228,0)</f>
        <v>0</v>
      </c>
      <c r="BI228" s="192">
        <f>IF(N228="nulová",J228,0)</f>
        <v>0</v>
      </c>
      <c r="BJ228" s="19" t="s">
        <v>88</v>
      </c>
      <c r="BK228" s="192">
        <f>ROUND(I228*H228,2)</f>
        <v>0</v>
      </c>
      <c r="BL228" s="19" t="s">
        <v>161</v>
      </c>
      <c r="BM228" s="191" t="s">
        <v>1477</v>
      </c>
    </row>
    <row r="229" spans="1:65" s="2" customFormat="1" ht="24.2" customHeight="1">
      <c r="A229" s="37"/>
      <c r="B229" s="38"/>
      <c r="C229" s="181" t="s">
        <v>412</v>
      </c>
      <c r="D229" s="181" t="s">
        <v>156</v>
      </c>
      <c r="E229" s="182" t="s">
        <v>1478</v>
      </c>
      <c r="F229" s="183" t="s">
        <v>1479</v>
      </c>
      <c r="G229" s="184" t="s">
        <v>294</v>
      </c>
      <c r="H229" s="185">
        <v>2</v>
      </c>
      <c r="I229" s="186"/>
      <c r="J229" s="185">
        <f>ROUND(I229*H229,2)</f>
        <v>0</v>
      </c>
      <c r="K229" s="183" t="s">
        <v>160</v>
      </c>
      <c r="L229" s="42"/>
      <c r="M229" s="187" t="s">
        <v>79</v>
      </c>
      <c r="N229" s="188" t="s">
        <v>51</v>
      </c>
      <c r="O229" s="67"/>
      <c r="P229" s="189">
        <f>O229*H229</f>
        <v>0</v>
      </c>
      <c r="Q229" s="189">
        <v>0</v>
      </c>
      <c r="R229" s="189">
        <f>Q229*H229</f>
        <v>0</v>
      </c>
      <c r="S229" s="189">
        <v>0</v>
      </c>
      <c r="T229" s="190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191" t="s">
        <v>161</v>
      </c>
      <c r="AT229" s="191" t="s">
        <v>156</v>
      </c>
      <c r="AU229" s="191" t="s">
        <v>90</v>
      </c>
      <c r="AY229" s="19" t="s">
        <v>154</v>
      </c>
      <c r="BE229" s="192">
        <f>IF(N229="základní",J229,0)</f>
        <v>0</v>
      </c>
      <c r="BF229" s="192">
        <f>IF(N229="snížená",J229,0)</f>
        <v>0</v>
      </c>
      <c r="BG229" s="192">
        <f>IF(N229="zákl. přenesená",J229,0)</f>
        <v>0</v>
      </c>
      <c r="BH229" s="192">
        <f>IF(N229="sníž. přenesená",J229,0)</f>
        <v>0</v>
      </c>
      <c r="BI229" s="192">
        <f>IF(N229="nulová",J229,0)</f>
        <v>0</v>
      </c>
      <c r="BJ229" s="19" t="s">
        <v>88</v>
      </c>
      <c r="BK229" s="192">
        <f>ROUND(I229*H229,2)</f>
        <v>0</v>
      </c>
      <c r="BL229" s="19" t="s">
        <v>161</v>
      </c>
      <c r="BM229" s="191" t="s">
        <v>1480</v>
      </c>
    </row>
    <row r="230" spans="1:47" s="2" customFormat="1" ht="11.25">
      <c r="A230" s="37"/>
      <c r="B230" s="38"/>
      <c r="C230" s="39"/>
      <c r="D230" s="193" t="s">
        <v>163</v>
      </c>
      <c r="E230" s="39"/>
      <c r="F230" s="194" t="s">
        <v>1481</v>
      </c>
      <c r="G230" s="39"/>
      <c r="H230" s="39"/>
      <c r="I230" s="195"/>
      <c r="J230" s="39"/>
      <c r="K230" s="39"/>
      <c r="L230" s="42"/>
      <c r="M230" s="196"/>
      <c r="N230" s="197"/>
      <c r="O230" s="67"/>
      <c r="P230" s="67"/>
      <c r="Q230" s="67"/>
      <c r="R230" s="67"/>
      <c r="S230" s="67"/>
      <c r="T230" s="68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9" t="s">
        <v>163</v>
      </c>
      <c r="AU230" s="19" t="s">
        <v>90</v>
      </c>
    </row>
    <row r="231" spans="1:65" s="2" customFormat="1" ht="16.5" customHeight="1">
      <c r="A231" s="37"/>
      <c r="B231" s="38"/>
      <c r="C231" s="231" t="s">
        <v>418</v>
      </c>
      <c r="D231" s="231" t="s">
        <v>277</v>
      </c>
      <c r="E231" s="232" t="s">
        <v>1482</v>
      </c>
      <c r="F231" s="233" t="s">
        <v>1483</v>
      </c>
      <c r="G231" s="234" t="s">
        <v>294</v>
      </c>
      <c r="H231" s="235">
        <v>2</v>
      </c>
      <c r="I231" s="236"/>
      <c r="J231" s="235">
        <f>ROUND(I231*H231,2)</f>
        <v>0</v>
      </c>
      <c r="K231" s="233" t="s">
        <v>79</v>
      </c>
      <c r="L231" s="237"/>
      <c r="M231" s="238" t="s">
        <v>79</v>
      </c>
      <c r="N231" s="239" t="s">
        <v>51</v>
      </c>
      <c r="O231" s="67"/>
      <c r="P231" s="189">
        <f>O231*H231</f>
        <v>0</v>
      </c>
      <c r="Q231" s="189">
        <v>0.0007</v>
      </c>
      <c r="R231" s="189">
        <f>Q231*H231</f>
        <v>0.0014</v>
      </c>
      <c r="S231" s="189">
        <v>0</v>
      </c>
      <c r="T231" s="190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191" t="s">
        <v>207</v>
      </c>
      <c r="AT231" s="191" t="s">
        <v>277</v>
      </c>
      <c r="AU231" s="191" t="s">
        <v>90</v>
      </c>
      <c r="AY231" s="19" t="s">
        <v>154</v>
      </c>
      <c r="BE231" s="192">
        <f>IF(N231="základní",J231,0)</f>
        <v>0</v>
      </c>
      <c r="BF231" s="192">
        <f>IF(N231="snížená",J231,0)</f>
        <v>0</v>
      </c>
      <c r="BG231" s="192">
        <f>IF(N231="zákl. přenesená",J231,0)</f>
        <v>0</v>
      </c>
      <c r="BH231" s="192">
        <f>IF(N231="sníž. přenesená",J231,0)</f>
        <v>0</v>
      </c>
      <c r="BI231" s="192">
        <f>IF(N231="nulová",J231,0)</f>
        <v>0</v>
      </c>
      <c r="BJ231" s="19" t="s">
        <v>88</v>
      </c>
      <c r="BK231" s="192">
        <f>ROUND(I231*H231,2)</f>
        <v>0</v>
      </c>
      <c r="BL231" s="19" t="s">
        <v>161</v>
      </c>
      <c r="BM231" s="191" t="s">
        <v>1484</v>
      </c>
    </row>
    <row r="232" spans="1:65" s="2" customFormat="1" ht="24.2" customHeight="1">
      <c r="A232" s="37"/>
      <c r="B232" s="38"/>
      <c r="C232" s="181" t="s">
        <v>425</v>
      </c>
      <c r="D232" s="181" t="s">
        <v>156</v>
      </c>
      <c r="E232" s="182" t="s">
        <v>1485</v>
      </c>
      <c r="F232" s="183" t="s">
        <v>1486</v>
      </c>
      <c r="G232" s="184" t="s">
        <v>294</v>
      </c>
      <c r="H232" s="185">
        <v>1</v>
      </c>
      <c r="I232" s="186"/>
      <c r="J232" s="185">
        <f>ROUND(I232*H232,2)</f>
        <v>0</v>
      </c>
      <c r="K232" s="183" t="s">
        <v>160</v>
      </c>
      <c r="L232" s="42"/>
      <c r="M232" s="187" t="s">
        <v>79</v>
      </c>
      <c r="N232" s="188" t="s">
        <v>51</v>
      </c>
      <c r="O232" s="67"/>
      <c r="P232" s="189">
        <f>O232*H232</f>
        <v>0</v>
      </c>
      <c r="Q232" s="189">
        <v>0</v>
      </c>
      <c r="R232" s="189">
        <f>Q232*H232</f>
        <v>0</v>
      </c>
      <c r="S232" s="189">
        <v>0</v>
      </c>
      <c r="T232" s="190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191" t="s">
        <v>161</v>
      </c>
      <c r="AT232" s="191" t="s">
        <v>156</v>
      </c>
      <c r="AU232" s="191" t="s">
        <v>90</v>
      </c>
      <c r="AY232" s="19" t="s">
        <v>154</v>
      </c>
      <c r="BE232" s="192">
        <f>IF(N232="základní",J232,0)</f>
        <v>0</v>
      </c>
      <c r="BF232" s="192">
        <f>IF(N232="snížená",J232,0)</f>
        <v>0</v>
      </c>
      <c r="BG232" s="192">
        <f>IF(N232="zákl. přenesená",J232,0)</f>
        <v>0</v>
      </c>
      <c r="BH232" s="192">
        <f>IF(N232="sníž. přenesená",J232,0)</f>
        <v>0</v>
      </c>
      <c r="BI232" s="192">
        <f>IF(N232="nulová",J232,0)</f>
        <v>0</v>
      </c>
      <c r="BJ232" s="19" t="s">
        <v>88</v>
      </c>
      <c r="BK232" s="192">
        <f>ROUND(I232*H232,2)</f>
        <v>0</v>
      </c>
      <c r="BL232" s="19" t="s">
        <v>161</v>
      </c>
      <c r="BM232" s="191" t="s">
        <v>1487</v>
      </c>
    </row>
    <row r="233" spans="1:47" s="2" customFormat="1" ht="11.25">
      <c r="A233" s="37"/>
      <c r="B233" s="38"/>
      <c r="C233" s="39"/>
      <c r="D233" s="193" t="s">
        <v>163</v>
      </c>
      <c r="E233" s="39"/>
      <c r="F233" s="194" t="s">
        <v>1488</v>
      </c>
      <c r="G233" s="39"/>
      <c r="H233" s="39"/>
      <c r="I233" s="195"/>
      <c r="J233" s="39"/>
      <c r="K233" s="39"/>
      <c r="L233" s="42"/>
      <c r="M233" s="196"/>
      <c r="N233" s="197"/>
      <c r="O233" s="67"/>
      <c r="P233" s="67"/>
      <c r="Q233" s="67"/>
      <c r="R233" s="67"/>
      <c r="S233" s="67"/>
      <c r="T233" s="68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9" t="s">
        <v>163</v>
      </c>
      <c r="AU233" s="19" t="s">
        <v>90</v>
      </c>
    </row>
    <row r="234" spans="1:65" s="2" customFormat="1" ht="16.5" customHeight="1">
      <c r="A234" s="37"/>
      <c r="B234" s="38"/>
      <c r="C234" s="231" t="s">
        <v>431</v>
      </c>
      <c r="D234" s="231" t="s">
        <v>277</v>
      </c>
      <c r="E234" s="232" t="s">
        <v>1489</v>
      </c>
      <c r="F234" s="233" t="s">
        <v>1490</v>
      </c>
      <c r="G234" s="234" t="s">
        <v>294</v>
      </c>
      <c r="H234" s="235">
        <v>1</v>
      </c>
      <c r="I234" s="236"/>
      <c r="J234" s="235">
        <f>ROUND(I234*H234,2)</f>
        <v>0</v>
      </c>
      <c r="K234" s="233" t="s">
        <v>79</v>
      </c>
      <c r="L234" s="237"/>
      <c r="M234" s="238" t="s">
        <v>79</v>
      </c>
      <c r="N234" s="239" t="s">
        <v>51</v>
      </c>
      <c r="O234" s="67"/>
      <c r="P234" s="189">
        <f>O234*H234</f>
        <v>0</v>
      </c>
      <c r="Q234" s="189">
        <v>0.0008</v>
      </c>
      <c r="R234" s="189">
        <f>Q234*H234</f>
        <v>0.0008</v>
      </c>
      <c r="S234" s="189">
        <v>0</v>
      </c>
      <c r="T234" s="190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191" t="s">
        <v>207</v>
      </c>
      <c r="AT234" s="191" t="s">
        <v>277</v>
      </c>
      <c r="AU234" s="191" t="s">
        <v>90</v>
      </c>
      <c r="AY234" s="19" t="s">
        <v>154</v>
      </c>
      <c r="BE234" s="192">
        <f>IF(N234="základní",J234,0)</f>
        <v>0</v>
      </c>
      <c r="BF234" s="192">
        <f>IF(N234="snížená",J234,0)</f>
        <v>0</v>
      </c>
      <c r="BG234" s="192">
        <f>IF(N234="zákl. přenesená",J234,0)</f>
        <v>0</v>
      </c>
      <c r="BH234" s="192">
        <f>IF(N234="sníž. přenesená",J234,0)</f>
        <v>0</v>
      </c>
      <c r="BI234" s="192">
        <f>IF(N234="nulová",J234,0)</f>
        <v>0</v>
      </c>
      <c r="BJ234" s="19" t="s">
        <v>88</v>
      </c>
      <c r="BK234" s="192">
        <f>ROUND(I234*H234,2)</f>
        <v>0</v>
      </c>
      <c r="BL234" s="19" t="s">
        <v>161</v>
      </c>
      <c r="BM234" s="191" t="s">
        <v>1491</v>
      </c>
    </row>
    <row r="235" spans="1:65" s="2" customFormat="1" ht="24.2" customHeight="1">
      <c r="A235" s="37"/>
      <c r="B235" s="38"/>
      <c r="C235" s="181" t="s">
        <v>437</v>
      </c>
      <c r="D235" s="181" t="s">
        <v>156</v>
      </c>
      <c r="E235" s="182" t="s">
        <v>1492</v>
      </c>
      <c r="F235" s="183" t="s">
        <v>1493</v>
      </c>
      <c r="G235" s="184" t="s">
        <v>294</v>
      </c>
      <c r="H235" s="185">
        <v>2</v>
      </c>
      <c r="I235" s="186"/>
      <c r="J235" s="185">
        <f>ROUND(I235*H235,2)</f>
        <v>0</v>
      </c>
      <c r="K235" s="183" t="s">
        <v>160</v>
      </c>
      <c r="L235" s="42"/>
      <c r="M235" s="187" t="s">
        <v>79</v>
      </c>
      <c r="N235" s="188" t="s">
        <v>51</v>
      </c>
      <c r="O235" s="67"/>
      <c r="P235" s="189">
        <f>O235*H235</f>
        <v>0</v>
      </c>
      <c r="Q235" s="189">
        <v>0</v>
      </c>
      <c r="R235" s="189">
        <f>Q235*H235</f>
        <v>0</v>
      </c>
      <c r="S235" s="189">
        <v>0</v>
      </c>
      <c r="T235" s="190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191" t="s">
        <v>161</v>
      </c>
      <c r="AT235" s="191" t="s">
        <v>156</v>
      </c>
      <c r="AU235" s="191" t="s">
        <v>90</v>
      </c>
      <c r="AY235" s="19" t="s">
        <v>154</v>
      </c>
      <c r="BE235" s="192">
        <f>IF(N235="základní",J235,0)</f>
        <v>0</v>
      </c>
      <c r="BF235" s="192">
        <f>IF(N235="snížená",J235,0)</f>
        <v>0</v>
      </c>
      <c r="BG235" s="192">
        <f>IF(N235="zákl. přenesená",J235,0)</f>
        <v>0</v>
      </c>
      <c r="BH235" s="192">
        <f>IF(N235="sníž. přenesená",J235,0)</f>
        <v>0</v>
      </c>
      <c r="BI235" s="192">
        <f>IF(N235="nulová",J235,0)</f>
        <v>0</v>
      </c>
      <c r="BJ235" s="19" t="s">
        <v>88</v>
      </c>
      <c r="BK235" s="192">
        <f>ROUND(I235*H235,2)</f>
        <v>0</v>
      </c>
      <c r="BL235" s="19" t="s">
        <v>161</v>
      </c>
      <c r="BM235" s="191" t="s">
        <v>1494</v>
      </c>
    </row>
    <row r="236" spans="1:47" s="2" customFormat="1" ht="11.25">
      <c r="A236" s="37"/>
      <c r="B236" s="38"/>
      <c r="C236" s="39"/>
      <c r="D236" s="193" t="s">
        <v>163</v>
      </c>
      <c r="E236" s="39"/>
      <c r="F236" s="194" t="s">
        <v>1495</v>
      </c>
      <c r="G236" s="39"/>
      <c r="H236" s="39"/>
      <c r="I236" s="195"/>
      <c r="J236" s="39"/>
      <c r="K236" s="39"/>
      <c r="L236" s="42"/>
      <c r="M236" s="196"/>
      <c r="N236" s="197"/>
      <c r="O236" s="67"/>
      <c r="P236" s="67"/>
      <c r="Q236" s="67"/>
      <c r="R236" s="67"/>
      <c r="S236" s="67"/>
      <c r="T236" s="68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9" t="s">
        <v>163</v>
      </c>
      <c r="AU236" s="19" t="s">
        <v>90</v>
      </c>
    </row>
    <row r="237" spans="1:65" s="2" customFormat="1" ht="16.5" customHeight="1">
      <c r="A237" s="37"/>
      <c r="B237" s="38"/>
      <c r="C237" s="231" t="s">
        <v>444</v>
      </c>
      <c r="D237" s="231" t="s">
        <v>277</v>
      </c>
      <c r="E237" s="232" t="s">
        <v>1496</v>
      </c>
      <c r="F237" s="233" t="s">
        <v>1497</v>
      </c>
      <c r="G237" s="234" t="s">
        <v>294</v>
      </c>
      <c r="H237" s="235">
        <v>2</v>
      </c>
      <c r="I237" s="236"/>
      <c r="J237" s="235">
        <f>ROUND(I237*H237,2)</f>
        <v>0</v>
      </c>
      <c r="K237" s="233" t="s">
        <v>79</v>
      </c>
      <c r="L237" s="237"/>
      <c r="M237" s="238" t="s">
        <v>79</v>
      </c>
      <c r="N237" s="239" t="s">
        <v>51</v>
      </c>
      <c r="O237" s="67"/>
      <c r="P237" s="189">
        <f>O237*H237</f>
        <v>0</v>
      </c>
      <c r="Q237" s="189">
        <v>0.00062</v>
      </c>
      <c r="R237" s="189">
        <f>Q237*H237</f>
        <v>0.00124</v>
      </c>
      <c r="S237" s="189">
        <v>0</v>
      </c>
      <c r="T237" s="190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191" t="s">
        <v>207</v>
      </c>
      <c r="AT237" s="191" t="s">
        <v>277</v>
      </c>
      <c r="AU237" s="191" t="s">
        <v>90</v>
      </c>
      <c r="AY237" s="19" t="s">
        <v>154</v>
      </c>
      <c r="BE237" s="192">
        <f>IF(N237="základní",J237,0)</f>
        <v>0</v>
      </c>
      <c r="BF237" s="192">
        <f>IF(N237="snížená",J237,0)</f>
        <v>0</v>
      </c>
      <c r="BG237" s="192">
        <f>IF(N237="zákl. přenesená",J237,0)</f>
        <v>0</v>
      </c>
      <c r="BH237" s="192">
        <f>IF(N237="sníž. přenesená",J237,0)</f>
        <v>0</v>
      </c>
      <c r="BI237" s="192">
        <f>IF(N237="nulová",J237,0)</f>
        <v>0</v>
      </c>
      <c r="BJ237" s="19" t="s">
        <v>88</v>
      </c>
      <c r="BK237" s="192">
        <f>ROUND(I237*H237,2)</f>
        <v>0</v>
      </c>
      <c r="BL237" s="19" t="s">
        <v>161</v>
      </c>
      <c r="BM237" s="191" t="s">
        <v>1498</v>
      </c>
    </row>
    <row r="238" spans="1:65" s="2" customFormat="1" ht="24.2" customHeight="1">
      <c r="A238" s="37"/>
      <c r="B238" s="38"/>
      <c r="C238" s="181" t="s">
        <v>450</v>
      </c>
      <c r="D238" s="181" t="s">
        <v>156</v>
      </c>
      <c r="E238" s="182" t="s">
        <v>1499</v>
      </c>
      <c r="F238" s="183" t="s">
        <v>1500</v>
      </c>
      <c r="G238" s="184" t="s">
        <v>294</v>
      </c>
      <c r="H238" s="185">
        <v>1</v>
      </c>
      <c r="I238" s="186"/>
      <c r="J238" s="185">
        <f>ROUND(I238*H238,2)</f>
        <v>0</v>
      </c>
      <c r="K238" s="183" t="s">
        <v>160</v>
      </c>
      <c r="L238" s="42"/>
      <c r="M238" s="187" t="s">
        <v>79</v>
      </c>
      <c r="N238" s="188" t="s">
        <v>51</v>
      </c>
      <c r="O238" s="67"/>
      <c r="P238" s="189">
        <f>O238*H238</f>
        <v>0</v>
      </c>
      <c r="Q238" s="189">
        <v>0.00072</v>
      </c>
      <c r="R238" s="189">
        <f>Q238*H238</f>
        <v>0.00072</v>
      </c>
      <c r="S238" s="189">
        <v>0</v>
      </c>
      <c r="T238" s="190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191" t="s">
        <v>161</v>
      </c>
      <c r="AT238" s="191" t="s">
        <v>156</v>
      </c>
      <c r="AU238" s="191" t="s">
        <v>90</v>
      </c>
      <c r="AY238" s="19" t="s">
        <v>154</v>
      </c>
      <c r="BE238" s="192">
        <f>IF(N238="základní",J238,0)</f>
        <v>0</v>
      </c>
      <c r="BF238" s="192">
        <f>IF(N238="snížená",J238,0)</f>
        <v>0</v>
      </c>
      <c r="BG238" s="192">
        <f>IF(N238="zákl. přenesená",J238,0)</f>
        <v>0</v>
      </c>
      <c r="BH238" s="192">
        <f>IF(N238="sníž. přenesená",J238,0)</f>
        <v>0</v>
      </c>
      <c r="BI238" s="192">
        <f>IF(N238="nulová",J238,0)</f>
        <v>0</v>
      </c>
      <c r="BJ238" s="19" t="s">
        <v>88</v>
      </c>
      <c r="BK238" s="192">
        <f>ROUND(I238*H238,2)</f>
        <v>0</v>
      </c>
      <c r="BL238" s="19" t="s">
        <v>161</v>
      </c>
      <c r="BM238" s="191" t="s">
        <v>1501</v>
      </c>
    </row>
    <row r="239" spans="1:47" s="2" customFormat="1" ht="11.25">
      <c r="A239" s="37"/>
      <c r="B239" s="38"/>
      <c r="C239" s="39"/>
      <c r="D239" s="193" t="s">
        <v>163</v>
      </c>
      <c r="E239" s="39"/>
      <c r="F239" s="194" t="s">
        <v>1502</v>
      </c>
      <c r="G239" s="39"/>
      <c r="H239" s="39"/>
      <c r="I239" s="195"/>
      <c r="J239" s="39"/>
      <c r="K239" s="39"/>
      <c r="L239" s="42"/>
      <c r="M239" s="196"/>
      <c r="N239" s="197"/>
      <c r="O239" s="67"/>
      <c r="P239" s="67"/>
      <c r="Q239" s="67"/>
      <c r="R239" s="67"/>
      <c r="S239" s="67"/>
      <c r="T239" s="68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9" t="s">
        <v>163</v>
      </c>
      <c r="AU239" s="19" t="s">
        <v>90</v>
      </c>
    </row>
    <row r="240" spans="1:65" s="2" customFormat="1" ht="24.2" customHeight="1">
      <c r="A240" s="37"/>
      <c r="B240" s="38"/>
      <c r="C240" s="231" t="s">
        <v>455</v>
      </c>
      <c r="D240" s="231" t="s">
        <v>277</v>
      </c>
      <c r="E240" s="232" t="s">
        <v>1503</v>
      </c>
      <c r="F240" s="233" t="s">
        <v>1504</v>
      </c>
      <c r="G240" s="234" t="s">
        <v>294</v>
      </c>
      <c r="H240" s="235">
        <v>1</v>
      </c>
      <c r="I240" s="236"/>
      <c r="J240" s="235">
        <f>ROUND(I240*H240,2)</f>
        <v>0</v>
      </c>
      <c r="K240" s="233" t="s">
        <v>79</v>
      </c>
      <c r="L240" s="237"/>
      <c r="M240" s="238" t="s">
        <v>79</v>
      </c>
      <c r="N240" s="239" t="s">
        <v>51</v>
      </c>
      <c r="O240" s="67"/>
      <c r="P240" s="189">
        <f>O240*H240</f>
        <v>0</v>
      </c>
      <c r="Q240" s="189">
        <v>0.011</v>
      </c>
      <c r="R240" s="189">
        <f>Q240*H240</f>
        <v>0.011</v>
      </c>
      <c r="S240" s="189">
        <v>0</v>
      </c>
      <c r="T240" s="190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191" t="s">
        <v>207</v>
      </c>
      <c r="AT240" s="191" t="s">
        <v>277</v>
      </c>
      <c r="AU240" s="191" t="s">
        <v>90</v>
      </c>
      <c r="AY240" s="19" t="s">
        <v>154</v>
      </c>
      <c r="BE240" s="192">
        <f>IF(N240="základní",J240,0)</f>
        <v>0</v>
      </c>
      <c r="BF240" s="192">
        <f>IF(N240="snížená",J240,0)</f>
        <v>0</v>
      </c>
      <c r="BG240" s="192">
        <f>IF(N240="zákl. přenesená",J240,0)</f>
        <v>0</v>
      </c>
      <c r="BH240" s="192">
        <f>IF(N240="sníž. přenesená",J240,0)</f>
        <v>0</v>
      </c>
      <c r="BI240" s="192">
        <f>IF(N240="nulová",J240,0)</f>
        <v>0</v>
      </c>
      <c r="BJ240" s="19" t="s">
        <v>88</v>
      </c>
      <c r="BK240" s="192">
        <f>ROUND(I240*H240,2)</f>
        <v>0</v>
      </c>
      <c r="BL240" s="19" t="s">
        <v>161</v>
      </c>
      <c r="BM240" s="191" t="s">
        <v>1505</v>
      </c>
    </row>
    <row r="241" spans="1:65" s="2" customFormat="1" ht="24.2" customHeight="1">
      <c r="A241" s="37"/>
      <c r="B241" s="38"/>
      <c r="C241" s="181" t="s">
        <v>461</v>
      </c>
      <c r="D241" s="181" t="s">
        <v>156</v>
      </c>
      <c r="E241" s="182" t="s">
        <v>1506</v>
      </c>
      <c r="F241" s="183" t="s">
        <v>1507</v>
      </c>
      <c r="G241" s="184" t="s">
        <v>294</v>
      </c>
      <c r="H241" s="185">
        <v>1</v>
      </c>
      <c r="I241" s="186"/>
      <c r="J241" s="185">
        <f>ROUND(I241*H241,2)</f>
        <v>0</v>
      </c>
      <c r="K241" s="183" t="s">
        <v>160</v>
      </c>
      <c r="L241" s="42"/>
      <c r="M241" s="187" t="s">
        <v>79</v>
      </c>
      <c r="N241" s="188" t="s">
        <v>51</v>
      </c>
      <c r="O241" s="67"/>
      <c r="P241" s="189">
        <f>O241*H241</f>
        <v>0</v>
      </c>
      <c r="Q241" s="189">
        <v>0.00162</v>
      </c>
      <c r="R241" s="189">
        <f>Q241*H241</f>
        <v>0.00162</v>
      </c>
      <c r="S241" s="189">
        <v>0</v>
      </c>
      <c r="T241" s="190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191" t="s">
        <v>161</v>
      </c>
      <c r="AT241" s="191" t="s">
        <v>156</v>
      </c>
      <c r="AU241" s="191" t="s">
        <v>90</v>
      </c>
      <c r="AY241" s="19" t="s">
        <v>154</v>
      </c>
      <c r="BE241" s="192">
        <f>IF(N241="základní",J241,0)</f>
        <v>0</v>
      </c>
      <c r="BF241" s="192">
        <f>IF(N241="snížená",J241,0)</f>
        <v>0</v>
      </c>
      <c r="BG241" s="192">
        <f>IF(N241="zákl. přenesená",J241,0)</f>
        <v>0</v>
      </c>
      <c r="BH241" s="192">
        <f>IF(N241="sníž. přenesená",J241,0)</f>
        <v>0</v>
      </c>
      <c r="BI241" s="192">
        <f>IF(N241="nulová",J241,0)</f>
        <v>0</v>
      </c>
      <c r="BJ241" s="19" t="s">
        <v>88</v>
      </c>
      <c r="BK241" s="192">
        <f>ROUND(I241*H241,2)</f>
        <v>0</v>
      </c>
      <c r="BL241" s="19" t="s">
        <v>161</v>
      </c>
      <c r="BM241" s="191" t="s">
        <v>1508</v>
      </c>
    </row>
    <row r="242" spans="1:47" s="2" customFormat="1" ht="11.25">
      <c r="A242" s="37"/>
      <c r="B242" s="38"/>
      <c r="C242" s="39"/>
      <c r="D242" s="193" t="s">
        <v>163</v>
      </c>
      <c r="E242" s="39"/>
      <c r="F242" s="194" t="s">
        <v>1509</v>
      </c>
      <c r="G242" s="39"/>
      <c r="H242" s="39"/>
      <c r="I242" s="195"/>
      <c r="J242" s="39"/>
      <c r="K242" s="39"/>
      <c r="L242" s="42"/>
      <c r="M242" s="196"/>
      <c r="N242" s="197"/>
      <c r="O242" s="67"/>
      <c r="P242" s="67"/>
      <c r="Q242" s="67"/>
      <c r="R242" s="67"/>
      <c r="S242" s="67"/>
      <c r="T242" s="68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9" t="s">
        <v>163</v>
      </c>
      <c r="AU242" s="19" t="s">
        <v>90</v>
      </c>
    </row>
    <row r="243" spans="1:65" s="2" customFormat="1" ht="24.2" customHeight="1">
      <c r="A243" s="37"/>
      <c r="B243" s="38"/>
      <c r="C243" s="231" t="s">
        <v>467</v>
      </c>
      <c r="D243" s="231" t="s">
        <v>277</v>
      </c>
      <c r="E243" s="232" t="s">
        <v>1510</v>
      </c>
      <c r="F243" s="233" t="s">
        <v>1511</v>
      </c>
      <c r="G243" s="234" t="s">
        <v>294</v>
      </c>
      <c r="H243" s="235">
        <v>1</v>
      </c>
      <c r="I243" s="236"/>
      <c r="J243" s="235">
        <f>ROUND(I243*H243,2)</f>
        <v>0</v>
      </c>
      <c r="K243" s="233" t="s">
        <v>79</v>
      </c>
      <c r="L243" s="237"/>
      <c r="M243" s="238" t="s">
        <v>79</v>
      </c>
      <c r="N243" s="239" t="s">
        <v>51</v>
      </c>
      <c r="O243" s="67"/>
      <c r="P243" s="189">
        <f>O243*H243</f>
        <v>0</v>
      </c>
      <c r="Q243" s="189">
        <v>0.0185</v>
      </c>
      <c r="R243" s="189">
        <f>Q243*H243</f>
        <v>0.0185</v>
      </c>
      <c r="S243" s="189">
        <v>0</v>
      </c>
      <c r="T243" s="190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191" t="s">
        <v>207</v>
      </c>
      <c r="AT243" s="191" t="s">
        <v>277</v>
      </c>
      <c r="AU243" s="191" t="s">
        <v>90</v>
      </c>
      <c r="AY243" s="19" t="s">
        <v>154</v>
      </c>
      <c r="BE243" s="192">
        <f>IF(N243="základní",J243,0)</f>
        <v>0</v>
      </c>
      <c r="BF243" s="192">
        <f>IF(N243="snížená",J243,0)</f>
        <v>0</v>
      </c>
      <c r="BG243" s="192">
        <f>IF(N243="zákl. přenesená",J243,0)</f>
        <v>0</v>
      </c>
      <c r="BH243" s="192">
        <f>IF(N243="sníž. přenesená",J243,0)</f>
        <v>0</v>
      </c>
      <c r="BI243" s="192">
        <f>IF(N243="nulová",J243,0)</f>
        <v>0</v>
      </c>
      <c r="BJ243" s="19" t="s">
        <v>88</v>
      </c>
      <c r="BK243" s="192">
        <f>ROUND(I243*H243,2)</f>
        <v>0</v>
      </c>
      <c r="BL243" s="19" t="s">
        <v>161</v>
      </c>
      <c r="BM243" s="191" t="s">
        <v>1512</v>
      </c>
    </row>
    <row r="244" spans="1:65" s="2" customFormat="1" ht="24.2" customHeight="1">
      <c r="A244" s="37"/>
      <c r="B244" s="38"/>
      <c r="C244" s="181" t="s">
        <v>472</v>
      </c>
      <c r="D244" s="181" t="s">
        <v>156</v>
      </c>
      <c r="E244" s="182" t="s">
        <v>1513</v>
      </c>
      <c r="F244" s="183" t="s">
        <v>1514</v>
      </c>
      <c r="G244" s="184" t="s">
        <v>294</v>
      </c>
      <c r="H244" s="185">
        <v>2</v>
      </c>
      <c r="I244" s="186"/>
      <c r="J244" s="185">
        <f>ROUND(I244*H244,2)</f>
        <v>0</v>
      </c>
      <c r="K244" s="183" t="s">
        <v>160</v>
      </c>
      <c r="L244" s="42"/>
      <c r="M244" s="187" t="s">
        <v>79</v>
      </c>
      <c r="N244" s="188" t="s">
        <v>51</v>
      </c>
      <c r="O244" s="67"/>
      <c r="P244" s="189">
        <f>O244*H244</f>
        <v>0</v>
      </c>
      <c r="Q244" s="189">
        <v>0.00296</v>
      </c>
      <c r="R244" s="189">
        <f>Q244*H244</f>
        <v>0.00592</v>
      </c>
      <c r="S244" s="189">
        <v>0</v>
      </c>
      <c r="T244" s="190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191" t="s">
        <v>161</v>
      </c>
      <c r="AT244" s="191" t="s">
        <v>156</v>
      </c>
      <c r="AU244" s="191" t="s">
        <v>90</v>
      </c>
      <c r="AY244" s="19" t="s">
        <v>154</v>
      </c>
      <c r="BE244" s="192">
        <f>IF(N244="základní",J244,0)</f>
        <v>0</v>
      </c>
      <c r="BF244" s="192">
        <f>IF(N244="snížená",J244,0)</f>
        <v>0</v>
      </c>
      <c r="BG244" s="192">
        <f>IF(N244="zákl. přenesená",J244,0)</f>
        <v>0</v>
      </c>
      <c r="BH244" s="192">
        <f>IF(N244="sníž. přenesená",J244,0)</f>
        <v>0</v>
      </c>
      <c r="BI244" s="192">
        <f>IF(N244="nulová",J244,0)</f>
        <v>0</v>
      </c>
      <c r="BJ244" s="19" t="s">
        <v>88</v>
      </c>
      <c r="BK244" s="192">
        <f>ROUND(I244*H244,2)</f>
        <v>0</v>
      </c>
      <c r="BL244" s="19" t="s">
        <v>161</v>
      </c>
      <c r="BM244" s="191" t="s">
        <v>1515</v>
      </c>
    </row>
    <row r="245" spans="1:47" s="2" customFormat="1" ht="11.25">
      <c r="A245" s="37"/>
      <c r="B245" s="38"/>
      <c r="C245" s="39"/>
      <c r="D245" s="193" t="s">
        <v>163</v>
      </c>
      <c r="E245" s="39"/>
      <c r="F245" s="194" t="s">
        <v>1516</v>
      </c>
      <c r="G245" s="39"/>
      <c r="H245" s="39"/>
      <c r="I245" s="195"/>
      <c r="J245" s="39"/>
      <c r="K245" s="39"/>
      <c r="L245" s="42"/>
      <c r="M245" s="196"/>
      <c r="N245" s="197"/>
      <c r="O245" s="67"/>
      <c r="P245" s="67"/>
      <c r="Q245" s="67"/>
      <c r="R245" s="67"/>
      <c r="S245" s="67"/>
      <c r="T245" s="68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9" t="s">
        <v>163</v>
      </c>
      <c r="AU245" s="19" t="s">
        <v>90</v>
      </c>
    </row>
    <row r="246" spans="1:65" s="2" customFormat="1" ht="24.2" customHeight="1">
      <c r="A246" s="37"/>
      <c r="B246" s="38"/>
      <c r="C246" s="231" t="s">
        <v>478</v>
      </c>
      <c r="D246" s="231" t="s">
        <v>277</v>
      </c>
      <c r="E246" s="232" t="s">
        <v>1517</v>
      </c>
      <c r="F246" s="233" t="s">
        <v>1518</v>
      </c>
      <c r="G246" s="234" t="s">
        <v>294</v>
      </c>
      <c r="H246" s="235">
        <v>2</v>
      </c>
      <c r="I246" s="236"/>
      <c r="J246" s="235">
        <f>ROUND(I246*H246,2)</f>
        <v>0</v>
      </c>
      <c r="K246" s="233" t="s">
        <v>79</v>
      </c>
      <c r="L246" s="237"/>
      <c r="M246" s="238" t="s">
        <v>79</v>
      </c>
      <c r="N246" s="239" t="s">
        <v>51</v>
      </c>
      <c r="O246" s="67"/>
      <c r="P246" s="189">
        <f>O246*H246</f>
        <v>0</v>
      </c>
      <c r="Q246" s="189">
        <v>0.0405</v>
      </c>
      <c r="R246" s="189">
        <f>Q246*H246</f>
        <v>0.081</v>
      </c>
      <c r="S246" s="189">
        <v>0</v>
      </c>
      <c r="T246" s="190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191" t="s">
        <v>207</v>
      </c>
      <c r="AT246" s="191" t="s">
        <v>277</v>
      </c>
      <c r="AU246" s="191" t="s">
        <v>90</v>
      </c>
      <c r="AY246" s="19" t="s">
        <v>154</v>
      </c>
      <c r="BE246" s="192">
        <f>IF(N246="základní",J246,0)</f>
        <v>0</v>
      </c>
      <c r="BF246" s="192">
        <f>IF(N246="snížená",J246,0)</f>
        <v>0</v>
      </c>
      <c r="BG246" s="192">
        <f>IF(N246="zákl. přenesená",J246,0)</f>
        <v>0</v>
      </c>
      <c r="BH246" s="192">
        <f>IF(N246="sníž. přenesená",J246,0)</f>
        <v>0</v>
      </c>
      <c r="BI246" s="192">
        <f>IF(N246="nulová",J246,0)</f>
        <v>0</v>
      </c>
      <c r="BJ246" s="19" t="s">
        <v>88</v>
      </c>
      <c r="BK246" s="192">
        <f>ROUND(I246*H246,2)</f>
        <v>0</v>
      </c>
      <c r="BL246" s="19" t="s">
        <v>161</v>
      </c>
      <c r="BM246" s="191" t="s">
        <v>1519</v>
      </c>
    </row>
    <row r="247" spans="1:65" s="2" customFormat="1" ht="24.2" customHeight="1">
      <c r="A247" s="37"/>
      <c r="B247" s="38"/>
      <c r="C247" s="231" t="s">
        <v>483</v>
      </c>
      <c r="D247" s="231" t="s">
        <v>277</v>
      </c>
      <c r="E247" s="232" t="s">
        <v>1520</v>
      </c>
      <c r="F247" s="233" t="s">
        <v>1521</v>
      </c>
      <c r="G247" s="234" t="s">
        <v>294</v>
      </c>
      <c r="H247" s="235">
        <v>2</v>
      </c>
      <c r="I247" s="236"/>
      <c r="J247" s="235">
        <f>ROUND(I247*H247,2)</f>
        <v>0</v>
      </c>
      <c r="K247" s="233" t="s">
        <v>79</v>
      </c>
      <c r="L247" s="237"/>
      <c r="M247" s="238" t="s">
        <v>79</v>
      </c>
      <c r="N247" s="239" t="s">
        <v>51</v>
      </c>
      <c r="O247" s="67"/>
      <c r="P247" s="189">
        <f>O247*H247</f>
        <v>0</v>
      </c>
      <c r="Q247" s="189">
        <v>0.0073</v>
      </c>
      <c r="R247" s="189">
        <f>Q247*H247</f>
        <v>0.0146</v>
      </c>
      <c r="S247" s="189">
        <v>0</v>
      </c>
      <c r="T247" s="190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191" t="s">
        <v>207</v>
      </c>
      <c r="AT247" s="191" t="s">
        <v>277</v>
      </c>
      <c r="AU247" s="191" t="s">
        <v>90</v>
      </c>
      <c r="AY247" s="19" t="s">
        <v>154</v>
      </c>
      <c r="BE247" s="192">
        <f>IF(N247="základní",J247,0)</f>
        <v>0</v>
      </c>
      <c r="BF247" s="192">
        <f>IF(N247="snížená",J247,0)</f>
        <v>0</v>
      </c>
      <c r="BG247" s="192">
        <f>IF(N247="zákl. přenesená",J247,0)</f>
        <v>0</v>
      </c>
      <c r="BH247" s="192">
        <f>IF(N247="sníž. přenesená",J247,0)</f>
        <v>0</v>
      </c>
      <c r="BI247" s="192">
        <f>IF(N247="nulová",J247,0)</f>
        <v>0</v>
      </c>
      <c r="BJ247" s="19" t="s">
        <v>88</v>
      </c>
      <c r="BK247" s="192">
        <f>ROUND(I247*H247,2)</f>
        <v>0</v>
      </c>
      <c r="BL247" s="19" t="s">
        <v>161</v>
      </c>
      <c r="BM247" s="191" t="s">
        <v>1522</v>
      </c>
    </row>
    <row r="248" spans="1:65" s="2" customFormat="1" ht="24.2" customHeight="1">
      <c r="A248" s="37"/>
      <c r="B248" s="38"/>
      <c r="C248" s="231" t="s">
        <v>489</v>
      </c>
      <c r="D248" s="231" t="s">
        <v>277</v>
      </c>
      <c r="E248" s="232" t="s">
        <v>1523</v>
      </c>
      <c r="F248" s="233" t="s">
        <v>1524</v>
      </c>
      <c r="G248" s="234" t="s">
        <v>294</v>
      </c>
      <c r="H248" s="235">
        <v>2</v>
      </c>
      <c r="I248" s="236"/>
      <c r="J248" s="235">
        <f>ROUND(I248*H248,2)</f>
        <v>0</v>
      </c>
      <c r="K248" s="233" t="s">
        <v>79</v>
      </c>
      <c r="L248" s="237"/>
      <c r="M248" s="238" t="s">
        <v>79</v>
      </c>
      <c r="N248" s="239" t="s">
        <v>51</v>
      </c>
      <c r="O248" s="67"/>
      <c r="P248" s="189">
        <f>O248*H248</f>
        <v>0</v>
      </c>
      <c r="Q248" s="189">
        <v>0.0089</v>
      </c>
      <c r="R248" s="189">
        <f>Q248*H248</f>
        <v>0.0178</v>
      </c>
      <c r="S248" s="189">
        <v>0</v>
      </c>
      <c r="T248" s="190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191" t="s">
        <v>207</v>
      </c>
      <c r="AT248" s="191" t="s">
        <v>277</v>
      </c>
      <c r="AU248" s="191" t="s">
        <v>90</v>
      </c>
      <c r="AY248" s="19" t="s">
        <v>154</v>
      </c>
      <c r="BE248" s="192">
        <f>IF(N248="základní",J248,0)</f>
        <v>0</v>
      </c>
      <c r="BF248" s="192">
        <f>IF(N248="snížená",J248,0)</f>
        <v>0</v>
      </c>
      <c r="BG248" s="192">
        <f>IF(N248="zákl. přenesená",J248,0)</f>
        <v>0</v>
      </c>
      <c r="BH248" s="192">
        <f>IF(N248="sníž. přenesená",J248,0)</f>
        <v>0</v>
      </c>
      <c r="BI248" s="192">
        <f>IF(N248="nulová",J248,0)</f>
        <v>0</v>
      </c>
      <c r="BJ248" s="19" t="s">
        <v>88</v>
      </c>
      <c r="BK248" s="192">
        <f>ROUND(I248*H248,2)</f>
        <v>0</v>
      </c>
      <c r="BL248" s="19" t="s">
        <v>161</v>
      </c>
      <c r="BM248" s="191" t="s">
        <v>1525</v>
      </c>
    </row>
    <row r="249" spans="1:65" s="2" customFormat="1" ht="24.2" customHeight="1">
      <c r="A249" s="37"/>
      <c r="B249" s="38"/>
      <c r="C249" s="181" t="s">
        <v>496</v>
      </c>
      <c r="D249" s="181" t="s">
        <v>156</v>
      </c>
      <c r="E249" s="182" t="s">
        <v>1526</v>
      </c>
      <c r="F249" s="183" t="s">
        <v>1527</v>
      </c>
      <c r="G249" s="184" t="s">
        <v>294</v>
      </c>
      <c r="H249" s="185">
        <v>4</v>
      </c>
      <c r="I249" s="186"/>
      <c r="J249" s="185">
        <f>ROUND(I249*H249,2)</f>
        <v>0</v>
      </c>
      <c r="K249" s="183" t="s">
        <v>160</v>
      </c>
      <c r="L249" s="42"/>
      <c r="M249" s="187" t="s">
        <v>79</v>
      </c>
      <c r="N249" s="188" t="s">
        <v>51</v>
      </c>
      <c r="O249" s="67"/>
      <c r="P249" s="189">
        <f>O249*H249</f>
        <v>0</v>
      </c>
      <c r="Q249" s="189">
        <v>0</v>
      </c>
      <c r="R249" s="189">
        <f>Q249*H249</f>
        <v>0</v>
      </c>
      <c r="S249" s="189">
        <v>0</v>
      </c>
      <c r="T249" s="190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191" t="s">
        <v>161</v>
      </c>
      <c r="AT249" s="191" t="s">
        <v>156</v>
      </c>
      <c r="AU249" s="191" t="s">
        <v>90</v>
      </c>
      <c r="AY249" s="19" t="s">
        <v>154</v>
      </c>
      <c r="BE249" s="192">
        <f>IF(N249="základní",J249,0)</f>
        <v>0</v>
      </c>
      <c r="BF249" s="192">
        <f>IF(N249="snížená",J249,0)</f>
        <v>0</v>
      </c>
      <c r="BG249" s="192">
        <f>IF(N249="zákl. přenesená",J249,0)</f>
        <v>0</v>
      </c>
      <c r="BH249" s="192">
        <f>IF(N249="sníž. přenesená",J249,0)</f>
        <v>0</v>
      </c>
      <c r="BI249" s="192">
        <f>IF(N249="nulová",J249,0)</f>
        <v>0</v>
      </c>
      <c r="BJ249" s="19" t="s">
        <v>88</v>
      </c>
      <c r="BK249" s="192">
        <f>ROUND(I249*H249,2)</f>
        <v>0</v>
      </c>
      <c r="BL249" s="19" t="s">
        <v>161</v>
      </c>
      <c r="BM249" s="191" t="s">
        <v>1528</v>
      </c>
    </row>
    <row r="250" spans="1:47" s="2" customFormat="1" ht="11.25">
      <c r="A250" s="37"/>
      <c r="B250" s="38"/>
      <c r="C250" s="39"/>
      <c r="D250" s="193" t="s">
        <v>163</v>
      </c>
      <c r="E250" s="39"/>
      <c r="F250" s="194" t="s">
        <v>1529</v>
      </c>
      <c r="G250" s="39"/>
      <c r="H250" s="39"/>
      <c r="I250" s="195"/>
      <c r="J250" s="39"/>
      <c r="K250" s="39"/>
      <c r="L250" s="42"/>
      <c r="M250" s="196"/>
      <c r="N250" s="197"/>
      <c r="O250" s="67"/>
      <c r="P250" s="67"/>
      <c r="Q250" s="67"/>
      <c r="R250" s="67"/>
      <c r="S250" s="67"/>
      <c r="T250" s="68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9" t="s">
        <v>163</v>
      </c>
      <c r="AU250" s="19" t="s">
        <v>90</v>
      </c>
    </row>
    <row r="251" spans="1:65" s="2" customFormat="1" ht="16.5" customHeight="1">
      <c r="A251" s="37"/>
      <c r="B251" s="38"/>
      <c r="C251" s="231" t="s">
        <v>501</v>
      </c>
      <c r="D251" s="231" t="s">
        <v>277</v>
      </c>
      <c r="E251" s="232" t="s">
        <v>1530</v>
      </c>
      <c r="F251" s="233" t="s">
        <v>1531</v>
      </c>
      <c r="G251" s="234" t="s">
        <v>1532</v>
      </c>
      <c r="H251" s="235">
        <v>4</v>
      </c>
      <c r="I251" s="236"/>
      <c r="J251" s="235">
        <f>ROUND(I251*H251,2)</f>
        <v>0</v>
      </c>
      <c r="K251" s="233" t="s">
        <v>79</v>
      </c>
      <c r="L251" s="237"/>
      <c r="M251" s="238" t="s">
        <v>79</v>
      </c>
      <c r="N251" s="239" t="s">
        <v>51</v>
      </c>
      <c r="O251" s="67"/>
      <c r="P251" s="189">
        <f>O251*H251</f>
        <v>0</v>
      </c>
      <c r="Q251" s="189">
        <v>0.00189</v>
      </c>
      <c r="R251" s="189">
        <f>Q251*H251</f>
        <v>0.00756</v>
      </c>
      <c r="S251" s="189">
        <v>0</v>
      </c>
      <c r="T251" s="190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191" t="s">
        <v>207</v>
      </c>
      <c r="AT251" s="191" t="s">
        <v>277</v>
      </c>
      <c r="AU251" s="191" t="s">
        <v>90</v>
      </c>
      <c r="AY251" s="19" t="s">
        <v>154</v>
      </c>
      <c r="BE251" s="192">
        <f>IF(N251="základní",J251,0)</f>
        <v>0</v>
      </c>
      <c r="BF251" s="192">
        <f>IF(N251="snížená",J251,0)</f>
        <v>0</v>
      </c>
      <c r="BG251" s="192">
        <f>IF(N251="zákl. přenesená",J251,0)</f>
        <v>0</v>
      </c>
      <c r="BH251" s="192">
        <f>IF(N251="sníž. přenesená",J251,0)</f>
        <v>0</v>
      </c>
      <c r="BI251" s="192">
        <f>IF(N251="nulová",J251,0)</f>
        <v>0</v>
      </c>
      <c r="BJ251" s="19" t="s">
        <v>88</v>
      </c>
      <c r="BK251" s="192">
        <f>ROUND(I251*H251,2)</f>
        <v>0</v>
      </c>
      <c r="BL251" s="19" t="s">
        <v>161</v>
      </c>
      <c r="BM251" s="191" t="s">
        <v>1533</v>
      </c>
    </row>
    <row r="252" spans="1:65" s="2" customFormat="1" ht="16.5" customHeight="1">
      <c r="A252" s="37"/>
      <c r="B252" s="38"/>
      <c r="C252" s="231" t="s">
        <v>506</v>
      </c>
      <c r="D252" s="231" t="s">
        <v>277</v>
      </c>
      <c r="E252" s="232" t="s">
        <v>1534</v>
      </c>
      <c r="F252" s="233" t="s">
        <v>1535</v>
      </c>
      <c r="G252" s="234" t="s">
        <v>294</v>
      </c>
      <c r="H252" s="235">
        <v>4</v>
      </c>
      <c r="I252" s="236"/>
      <c r="J252" s="235">
        <f>ROUND(I252*H252,2)</f>
        <v>0</v>
      </c>
      <c r="K252" s="233" t="s">
        <v>79</v>
      </c>
      <c r="L252" s="237"/>
      <c r="M252" s="238" t="s">
        <v>79</v>
      </c>
      <c r="N252" s="239" t="s">
        <v>51</v>
      </c>
      <c r="O252" s="67"/>
      <c r="P252" s="189">
        <f>O252*H252</f>
        <v>0</v>
      </c>
      <c r="Q252" s="189">
        <v>0.0034</v>
      </c>
      <c r="R252" s="189">
        <f>Q252*H252</f>
        <v>0.0136</v>
      </c>
      <c r="S252" s="189">
        <v>0</v>
      </c>
      <c r="T252" s="190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191" t="s">
        <v>207</v>
      </c>
      <c r="AT252" s="191" t="s">
        <v>277</v>
      </c>
      <c r="AU252" s="191" t="s">
        <v>90</v>
      </c>
      <c r="AY252" s="19" t="s">
        <v>154</v>
      </c>
      <c r="BE252" s="192">
        <f>IF(N252="základní",J252,0)</f>
        <v>0</v>
      </c>
      <c r="BF252" s="192">
        <f>IF(N252="snížená",J252,0)</f>
        <v>0</v>
      </c>
      <c r="BG252" s="192">
        <f>IF(N252="zákl. přenesená",J252,0)</f>
        <v>0</v>
      </c>
      <c r="BH252" s="192">
        <f>IF(N252="sníž. přenesená",J252,0)</f>
        <v>0</v>
      </c>
      <c r="BI252" s="192">
        <f>IF(N252="nulová",J252,0)</f>
        <v>0</v>
      </c>
      <c r="BJ252" s="19" t="s">
        <v>88</v>
      </c>
      <c r="BK252" s="192">
        <f>ROUND(I252*H252,2)</f>
        <v>0</v>
      </c>
      <c r="BL252" s="19" t="s">
        <v>161</v>
      </c>
      <c r="BM252" s="191" t="s">
        <v>1536</v>
      </c>
    </row>
    <row r="253" spans="1:65" s="2" customFormat="1" ht="16.5" customHeight="1">
      <c r="A253" s="37"/>
      <c r="B253" s="38"/>
      <c r="C253" s="231" t="s">
        <v>511</v>
      </c>
      <c r="D253" s="231" t="s">
        <v>277</v>
      </c>
      <c r="E253" s="232" t="s">
        <v>1537</v>
      </c>
      <c r="F253" s="233" t="s">
        <v>1538</v>
      </c>
      <c r="G253" s="234" t="s">
        <v>1539</v>
      </c>
      <c r="H253" s="235">
        <v>4</v>
      </c>
      <c r="I253" s="236"/>
      <c r="J253" s="235">
        <f>ROUND(I253*H253,2)</f>
        <v>0</v>
      </c>
      <c r="K253" s="233" t="s">
        <v>79</v>
      </c>
      <c r="L253" s="237"/>
      <c r="M253" s="238" t="s">
        <v>79</v>
      </c>
      <c r="N253" s="239" t="s">
        <v>51</v>
      </c>
      <c r="O253" s="67"/>
      <c r="P253" s="189">
        <f>O253*H253</f>
        <v>0</v>
      </c>
      <c r="Q253" s="189">
        <v>0.0042</v>
      </c>
      <c r="R253" s="189">
        <f>Q253*H253</f>
        <v>0.0168</v>
      </c>
      <c r="S253" s="189">
        <v>0</v>
      </c>
      <c r="T253" s="190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191" t="s">
        <v>207</v>
      </c>
      <c r="AT253" s="191" t="s">
        <v>277</v>
      </c>
      <c r="AU253" s="191" t="s">
        <v>90</v>
      </c>
      <c r="AY253" s="19" t="s">
        <v>154</v>
      </c>
      <c r="BE253" s="192">
        <f>IF(N253="základní",J253,0)</f>
        <v>0</v>
      </c>
      <c r="BF253" s="192">
        <f>IF(N253="snížená",J253,0)</f>
        <v>0</v>
      </c>
      <c r="BG253" s="192">
        <f>IF(N253="zákl. přenesená",J253,0)</f>
        <v>0</v>
      </c>
      <c r="BH253" s="192">
        <f>IF(N253="sníž. přenesená",J253,0)</f>
        <v>0</v>
      </c>
      <c r="BI253" s="192">
        <f>IF(N253="nulová",J253,0)</f>
        <v>0</v>
      </c>
      <c r="BJ253" s="19" t="s">
        <v>88</v>
      </c>
      <c r="BK253" s="192">
        <f>ROUND(I253*H253,2)</f>
        <v>0</v>
      </c>
      <c r="BL253" s="19" t="s">
        <v>161</v>
      </c>
      <c r="BM253" s="191" t="s">
        <v>1540</v>
      </c>
    </row>
    <row r="254" spans="1:65" s="2" customFormat="1" ht="16.5" customHeight="1">
      <c r="A254" s="37"/>
      <c r="B254" s="38"/>
      <c r="C254" s="181" t="s">
        <v>516</v>
      </c>
      <c r="D254" s="181" t="s">
        <v>156</v>
      </c>
      <c r="E254" s="182" t="s">
        <v>1541</v>
      </c>
      <c r="F254" s="183" t="s">
        <v>1542</v>
      </c>
      <c r="G254" s="184" t="s">
        <v>159</v>
      </c>
      <c r="H254" s="185">
        <v>17</v>
      </c>
      <c r="I254" s="186"/>
      <c r="J254" s="185">
        <f>ROUND(I254*H254,2)</f>
        <v>0</v>
      </c>
      <c r="K254" s="183" t="s">
        <v>160</v>
      </c>
      <c r="L254" s="42"/>
      <c r="M254" s="187" t="s">
        <v>79</v>
      </c>
      <c r="N254" s="188" t="s">
        <v>51</v>
      </c>
      <c r="O254" s="67"/>
      <c r="P254" s="189">
        <f>O254*H254</f>
        <v>0</v>
      </c>
      <c r="Q254" s="189">
        <v>0</v>
      </c>
      <c r="R254" s="189">
        <f>Q254*H254</f>
        <v>0</v>
      </c>
      <c r="S254" s="189">
        <v>0</v>
      </c>
      <c r="T254" s="190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191" t="s">
        <v>161</v>
      </c>
      <c r="AT254" s="191" t="s">
        <v>156</v>
      </c>
      <c r="AU254" s="191" t="s">
        <v>90</v>
      </c>
      <c r="AY254" s="19" t="s">
        <v>154</v>
      </c>
      <c r="BE254" s="192">
        <f>IF(N254="základní",J254,0)</f>
        <v>0</v>
      </c>
      <c r="BF254" s="192">
        <f>IF(N254="snížená",J254,0)</f>
        <v>0</v>
      </c>
      <c r="BG254" s="192">
        <f>IF(N254="zákl. přenesená",J254,0)</f>
        <v>0</v>
      </c>
      <c r="BH254" s="192">
        <f>IF(N254="sníž. přenesená",J254,0)</f>
        <v>0</v>
      </c>
      <c r="BI254" s="192">
        <f>IF(N254="nulová",J254,0)</f>
        <v>0</v>
      </c>
      <c r="BJ254" s="19" t="s">
        <v>88</v>
      </c>
      <c r="BK254" s="192">
        <f>ROUND(I254*H254,2)</f>
        <v>0</v>
      </c>
      <c r="BL254" s="19" t="s">
        <v>161</v>
      </c>
      <c r="BM254" s="191" t="s">
        <v>1543</v>
      </c>
    </row>
    <row r="255" spans="1:47" s="2" customFormat="1" ht="11.25">
      <c r="A255" s="37"/>
      <c r="B255" s="38"/>
      <c r="C255" s="39"/>
      <c r="D255" s="193" t="s">
        <v>163</v>
      </c>
      <c r="E255" s="39"/>
      <c r="F255" s="194" t="s">
        <v>1544</v>
      </c>
      <c r="G255" s="39"/>
      <c r="H255" s="39"/>
      <c r="I255" s="195"/>
      <c r="J255" s="39"/>
      <c r="K255" s="39"/>
      <c r="L255" s="42"/>
      <c r="M255" s="196"/>
      <c r="N255" s="197"/>
      <c r="O255" s="67"/>
      <c r="P255" s="67"/>
      <c r="Q255" s="67"/>
      <c r="R255" s="67"/>
      <c r="S255" s="67"/>
      <c r="T255" s="68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19" t="s">
        <v>163</v>
      </c>
      <c r="AU255" s="19" t="s">
        <v>90</v>
      </c>
    </row>
    <row r="256" spans="2:51" s="13" customFormat="1" ht="11.25">
      <c r="B256" s="198"/>
      <c r="C256" s="199"/>
      <c r="D256" s="200" t="s">
        <v>165</v>
      </c>
      <c r="E256" s="201" t="s">
        <v>79</v>
      </c>
      <c r="F256" s="202" t="s">
        <v>1545</v>
      </c>
      <c r="G256" s="199"/>
      <c r="H256" s="203">
        <v>17</v>
      </c>
      <c r="I256" s="204"/>
      <c r="J256" s="199"/>
      <c r="K256" s="199"/>
      <c r="L256" s="205"/>
      <c r="M256" s="206"/>
      <c r="N256" s="207"/>
      <c r="O256" s="207"/>
      <c r="P256" s="207"/>
      <c r="Q256" s="207"/>
      <c r="R256" s="207"/>
      <c r="S256" s="207"/>
      <c r="T256" s="208"/>
      <c r="AT256" s="209" t="s">
        <v>165</v>
      </c>
      <c r="AU256" s="209" t="s">
        <v>90</v>
      </c>
      <c r="AV256" s="13" t="s">
        <v>90</v>
      </c>
      <c r="AW256" s="13" t="s">
        <v>41</v>
      </c>
      <c r="AX256" s="13" t="s">
        <v>88</v>
      </c>
      <c r="AY256" s="209" t="s">
        <v>154</v>
      </c>
    </row>
    <row r="257" spans="1:65" s="2" customFormat="1" ht="16.5" customHeight="1">
      <c r="A257" s="37"/>
      <c r="B257" s="38"/>
      <c r="C257" s="181" t="s">
        <v>522</v>
      </c>
      <c r="D257" s="181" t="s">
        <v>156</v>
      </c>
      <c r="E257" s="182" t="s">
        <v>1546</v>
      </c>
      <c r="F257" s="183" t="s">
        <v>1547</v>
      </c>
      <c r="G257" s="184" t="s">
        <v>159</v>
      </c>
      <c r="H257" s="185">
        <v>164.9</v>
      </c>
      <c r="I257" s="186"/>
      <c r="J257" s="185">
        <f>ROUND(I257*H257,2)</f>
        <v>0</v>
      </c>
      <c r="K257" s="183" t="s">
        <v>160</v>
      </c>
      <c r="L257" s="42"/>
      <c r="M257" s="187" t="s">
        <v>79</v>
      </c>
      <c r="N257" s="188" t="s">
        <v>51</v>
      </c>
      <c r="O257" s="67"/>
      <c r="P257" s="189">
        <f>O257*H257</f>
        <v>0</v>
      </c>
      <c r="Q257" s="189">
        <v>0</v>
      </c>
      <c r="R257" s="189">
        <f>Q257*H257</f>
        <v>0</v>
      </c>
      <c r="S257" s="189">
        <v>0</v>
      </c>
      <c r="T257" s="190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191" t="s">
        <v>161</v>
      </c>
      <c r="AT257" s="191" t="s">
        <v>156</v>
      </c>
      <c r="AU257" s="191" t="s">
        <v>90</v>
      </c>
      <c r="AY257" s="19" t="s">
        <v>154</v>
      </c>
      <c r="BE257" s="192">
        <f>IF(N257="základní",J257,0)</f>
        <v>0</v>
      </c>
      <c r="BF257" s="192">
        <f>IF(N257="snížená",J257,0)</f>
        <v>0</v>
      </c>
      <c r="BG257" s="192">
        <f>IF(N257="zákl. přenesená",J257,0)</f>
        <v>0</v>
      </c>
      <c r="BH257" s="192">
        <f>IF(N257="sníž. přenesená",J257,0)</f>
        <v>0</v>
      </c>
      <c r="BI257" s="192">
        <f>IF(N257="nulová",J257,0)</f>
        <v>0</v>
      </c>
      <c r="BJ257" s="19" t="s">
        <v>88</v>
      </c>
      <c r="BK257" s="192">
        <f>ROUND(I257*H257,2)</f>
        <v>0</v>
      </c>
      <c r="BL257" s="19" t="s">
        <v>161</v>
      </c>
      <c r="BM257" s="191" t="s">
        <v>1548</v>
      </c>
    </row>
    <row r="258" spans="1:47" s="2" customFormat="1" ht="11.25">
      <c r="A258" s="37"/>
      <c r="B258" s="38"/>
      <c r="C258" s="39"/>
      <c r="D258" s="193" t="s">
        <v>163</v>
      </c>
      <c r="E258" s="39"/>
      <c r="F258" s="194" t="s">
        <v>1549</v>
      </c>
      <c r="G258" s="39"/>
      <c r="H258" s="39"/>
      <c r="I258" s="195"/>
      <c r="J258" s="39"/>
      <c r="K258" s="39"/>
      <c r="L258" s="42"/>
      <c r="M258" s="196"/>
      <c r="N258" s="197"/>
      <c r="O258" s="67"/>
      <c r="P258" s="67"/>
      <c r="Q258" s="67"/>
      <c r="R258" s="67"/>
      <c r="S258" s="67"/>
      <c r="T258" s="68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9" t="s">
        <v>163</v>
      </c>
      <c r="AU258" s="19" t="s">
        <v>90</v>
      </c>
    </row>
    <row r="259" spans="1:65" s="2" customFormat="1" ht="16.5" customHeight="1">
      <c r="A259" s="37"/>
      <c r="B259" s="38"/>
      <c r="C259" s="181" t="s">
        <v>527</v>
      </c>
      <c r="D259" s="181" t="s">
        <v>156</v>
      </c>
      <c r="E259" s="182" t="s">
        <v>1550</v>
      </c>
      <c r="F259" s="183" t="s">
        <v>1551</v>
      </c>
      <c r="G259" s="184" t="s">
        <v>294</v>
      </c>
      <c r="H259" s="185">
        <v>4</v>
      </c>
      <c r="I259" s="186"/>
      <c r="J259" s="185">
        <f>ROUND(I259*H259,2)</f>
        <v>0</v>
      </c>
      <c r="K259" s="183" t="s">
        <v>160</v>
      </c>
      <c r="L259" s="42"/>
      <c r="M259" s="187" t="s">
        <v>79</v>
      </c>
      <c r="N259" s="188" t="s">
        <v>51</v>
      </c>
      <c r="O259" s="67"/>
      <c r="P259" s="189">
        <f>O259*H259</f>
        <v>0</v>
      </c>
      <c r="Q259" s="189">
        <v>0.45937</v>
      </c>
      <c r="R259" s="189">
        <f>Q259*H259</f>
        <v>1.83748</v>
      </c>
      <c r="S259" s="189">
        <v>0</v>
      </c>
      <c r="T259" s="190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191" t="s">
        <v>161</v>
      </c>
      <c r="AT259" s="191" t="s">
        <v>156</v>
      </c>
      <c r="AU259" s="191" t="s">
        <v>90</v>
      </c>
      <c r="AY259" s="19" t="s">
        <v>154</v>
      </c>
      <c r="BE259" s="192">
        <f>IF(N259="základní",J259,0)</f>
        <v>0</v>
      </c>
      <c r="BF259" s="192">
        <f>IF(N259="snížená",J259,0)</f>
        <v>0</v>
      </c>
      <c r="BG259" s="192">
        <f>IF(N259="zákl. přenesená",J259,0)</f>
        <v>0</v>
      </c>
      <c r="BH259" s="192">
        <f>IF(N259="sníž. přenesená",J259,0)</f>
        <v>0</v>
      </c>
      <c r="BI259" s="192">
        <f>IF(N259="nulová",J259,0)</f>
        <v>0</v>
      </c>
      <c r="BJ259" s="19" t="s">
        <v>88</v>
      </c>
      <c r="BK259" s="192">
        <f>ROUND(I259*H259,2)</f>
        <v>0</v>
      </c>
      <c r="BL259" s="19" t="s">
        <v>161</v>
      </c>
      <c r="BM259" s="191" t="s">
        <v>1552</v>
      </c>
    </row>
    <row r="260" spans="1:47" s="2" customFormat="1" ht="11.25">
      <c r="A260" s="37"/>
      <c r="B260" s="38"/>
      <c r="C260" s="39"/>
      <c r="D260" s="193" t="s">
        <v>163</v>
      </c>
      <c r="E260" s="39"/>
      <c r="F260" s="194" t="s">
        <v>1553</v>
      </c>
      <c r="G260" s="39"/>
      <c r="H260" s="39"/>
      <c r="I260" s="195"/>
      <c r="J260" s="39"/>
      <c r="K260" s="39"/>
      <c r="L260" s="42"/>
      <c r="M260" s="196"/>
      <c r="N260" s="197"/>
      <c r="O260" s="67"/>
      <c r="P260" s="67"/>
      <c r="Q260" s="67"/>
      <c r="R260" s="67"/>
      <c r="S260" s="67"/>
      <c r="T260" s="68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19" t="s">
        <v>163</v>
      </c>
      <c r="AU260" s="19" t="s">
        <v>90</v>
      </c>
    </row>
    <row r="261" spans="1:65" s="2" customFormat="1" ht="16.5" customHeight="1">
      <c r="A261" s="37"/>
      <c r="B261" s="38"/>
      <c r="C261" s="181" t="s">
        <v>532</v>
      </c>
      <c r="D261" s="181" t="s">
        <v>156</v>
      </c>
      <c r="E261" s="182" t="s">
        <v>1554</v>
      </c>
      <c r="F261" s="183" t="s">
        <v>1555</v>
      </c>
      <c r="G261" s="184" t="s">
        <v>294</v>
      </c>
      <c r="H261" s="185">
        <v>8</v>
      </c>
      <c r="I261" s="186"/>
      <c r="J261" s="185">
        <f>ROUND(I261*H261,2)</f>
        <v>0</v>
      </c>
      <c r="K261" s="183" t="s">
        <v>160</v>
      </c>
      <c r="L261" s="42"/>
      <c r="M261" s="187" t="s">
        <v>79</v>
      </c>
      <c r="N261" s="188" t="s">
        <v>51</v>
      </c>
      <c r="O261" s="67"/>
      <c r="P261" s="189">
        <f>O261*H261</f>
        <v>0</v>
      </c>
      <c r="Q261" s="189">
        <v>0.12303</v>
      </c>
      <c r="R261" s="189">
        <f>Q261*H261</f>
        <v>0.98424</v>
      </c>
      <c r="S261" s="189">
        <v>0</v>
      </c>
      <c r="T261" s="190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191" t="s">
        <v>161</v>
      </c>
      <c r="AT261" s="191" t="s">
        <v>156</v>
      </c>
      <c r="AU261" s="191" t="s">
        <v>90</v>
      </c>
      <c r="AY261" s="19" t="s">
        <v>154</v>
      </c>
      <c r="BE261" s="192">
        <f>IF(N261="základní",J261,0)</f>
        <v>0</v>
      </c>
      <c r="BF261" s="192">
        <f>IF(N261="snížená",J261,0)</f>
        <v>0</v>
      </c>
      <c r="BG261" s="192">
        <f>IF(N261="zákl. přenesená",J261,0)</f>
        <v>0</v>
      </c>
      <c r="BH261" s="192">
        <f>IF(N261="sníž. přenesená",J261,0)</f>
        <v>0</v>
      </c>
      <c r="BI261" s="192">
        <f>IF(N261="nulová",J261,0)</f>
        <v>0</v>
      </c>
      <c r="BJ261" s="19" t="s">
        <v>88</v>
      </c>
      <c r="BK261" s="192">
        <f>ROUND(I261*H261,2)</f>
        <v>0</v>
      </c>
      <c r="BL261" s="19" t="s">
        <v>161</v>
      </c>
      <c r="BM261" s="191" t="s">
        <v>1556</v>
      </c>
    </row>
    <row r="262" spans="1:47" s="2" customFormat="1" ht="11.25">
      <c r="A262" s="37"/>
      <c r="B262" s="38"/>
      <c r="C262" s="39"/>
      <c r="D262" s="193" t="s">
        <v>163</v>
      </c>
      <c r="E262" s="39"/>
      <c r="F262" s="194" t="s">
        <v>1557</v>
      </c>
      <c r="G262" s="39"/>
      <c r="H262" s="39"/>
      <c r="I262" s="195"/>
      <c r="J262" s="39"/>
      <c r="K262" s="39"/>
      <c r="L262" s="42"/>
      <c r="M262" s="196"/>
      <c r="N262" s="197"/>
      <c r="O262" s="67"/>
      <c r="P262" s="67"/>
      <c r="Q262" s="67"/>
      <c r="R262" s="67"/>
      <c r="S262" s="67"/>
      <c r="T262" s="68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T262" s="19" t="s">
        <v>163</v>
      </c>
      <c r="AU262" s="19" t="s">
        <v>90</v>
      </c>
    </row>
    <row r="263" spans="2:51" s="13" customFormat="1" ht="11.25">
      <c r="B263" s="198"/>
      <c r="C263" s="199"/>
      <c r="D263" s="200" t="s">
        <v>165</v>
      </c>
      <c r="E263" s="201" t="s">
        <v>79</v>
      </c>
      <c r="F263" s="202" t="s">
        <v>1558</v>
      </c>
      <c r="G263" s="199"/>
      <c r="H263" s="203">
        <v>8</v>
      </c>
      <c r="I263" s="204"/>
      <c r="J263" s="199"/>
      <c r="K263" s="199"/>
      <c r="L263" s="205"/>
      <c r="M263" s="206"/>
      <c r="N263" s="207"/>
      <c r="O263" s="207"/>
      <c r="P263" s="207"/>
      <c r="Q263" s="207"/>
      <c r="R263" s="207"/>
      <c r="S263" s="207"/>
      <c r="T263" s="208"/>
      <c r="AT263" s="209" t="s">
        <v>165</v>
      </c>
      <c r="AU263" s="209" t="s">
        <v>90</v>
      </c>
      <c r="AV263" s="13" t="s">
        <v>90</v>
      </c>
      <c r="AW263" s="13" t="s">
        <v>41</v>
      </c>
      <c r="AX263" s="13" t="s">
        <v>88</v>
      </c>
      <c r="AY263" s="209" t="s">
        <v>154</v>
      </c>
    </row>
    <row r="264" spans="1:65" s="2" customFormat="1" ht="24.2" customHeight="1">
      <c r="A264" s="37"/>
      <c r="B264" s="38"/>
      <c r="C264" s="231" t="s">
        <v>537</v>
      </c>
      <c r="D264" s="231" t="s">
        <v>277</v>
      </c>
      <c r="E264" s="232" t="s">
        <v>1559</v>
      </c>
      <c r="F264" s="233" t="s">
        <v>1560</v>
      </c>
      <c r="G264" s="234" t="s">
        <v>294</v>
      </c>
      <c r="H264" s="235">
        <v>4</v>
      </c>
      <c r="I264" s="236"/>
      <c r="J264" s="235">
        <f>ROUND(I264*H264,2)</f>
        <v>0</v>
      </c>
      <c r="K264" s="233" t="s">
        <v>79</v>
      </c>
      <c r="L264" s="237"/>
      <c r="M264" s="238" t="s">
        <v>79</v>
      </c>
      <c r="N264" s="239" t="s">
        <v>51</v>
      </c>
      <c r="O264" s="67"/>
      <c r="P264" s="189">
        <f>O264*H264</f>
        <v>0</v>
      </c>
      <c r="Q264" s="189">
        <v>0.013</v>
      </c>
      <c r="R264" s="189">
        <f>Q264*H264</f>
        <v>0.052</v>
      </c>
      <c r="S264" s="189">
        <v>0</v>
      </c>
      <c r="T264" s="190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191" t="s">
        <v>207</v>
      </c>
      <c r="AT264" s="191" t="s">
        <v>277</v>
      </c>
      <c r="AU264" s="191" t="s">
        <v>90</v>
      </c>
      <c r="AY264" s="19" t="s">
        <v>154</v>
      </c>
      <c r="BE264" s="192">
        <f>IF(N264="základní",J264,0)</f>
        <v>0</v>
      </c>
      <c r="BF264" s="192">
        <f>IF(N264="snížená",J264,0)</f>
        <v>0</v>
      </c>
      <c r="BG264" s="192">
        <f>IF(N264="zákl. přenesená",J264,0)</f>
        <v>0</v>
      </c>
      <c r="BH264" s="192">
        <f>IF(N264="sníž. přenesená",J264,0)</f>
        <v>0</v>
      </c>
      <c r="BI264" s="192">
        <f>IF(N264="nulová",J264,0)</f>
        <v>0</v>
      </c>
      <c r="BJ264" s="19" t="s">
        <v>88</v>
      </c>
      <c r="BK264" s="192">
        <f>ROUND(I264*H264,2)</f>
        <v>0</v>
      </c>
      <c r="BL264" s="19" t="s">
        <v>161</v>
      </c>
      <c r="BM264" s="191" t="s">
        <v>1561</v>
      </c>
    </row>
    <row r="265" spans="1:65" s="2" customFormat="1" ht="24.2" customHeight="1">
      <c r="A265" s="37"/>
      <c r="B265" s="38"/>
      <c r="C265" s="231" t="s">
        <v>541</v>
      </c>
      <c r="D265" s="231" t="s">
        <v>277</v>
      </c>
      <c r="E265" s="232" t="s">
        <v>1562</v>
      </c>
      <c r="F265" s="233" t="s">
        <v>1563</v>
      </c>
      <c r="G265" s="234" t="s">
        <v>294</v>
      </c>
      <c r="H265" s="235">
        <v>4</v>
      </c>
      <c r="I265" s="236"/>
      <c r="J265" s="235">
        <f>ROUND(I265*H265,2)</f>
        <v>0</v>
      </c>
      <c r="K265" s="233" t="s">
        <v>79</v>
      </c>
      <c r="L265" s="237"/>
      <c r="M265" s="238" t="s">
        <v>79</v>
      </c>
      <c r="N265" s="239" t="s">
        <v>51</v>
      </c>
      <c r="O265" s="67"/>
      <c r="P265" s="189">
        <f>O265*H265</f>
        <v>0</v>
      </c>
      <c r="Q265" s="189">
        <v>0.0093</v>
      </c>
      <c r="R265" s="189">
        <f>Q265*H265</f>
        <v>0.0372</v>
      </c>
      <c r="S265" s="189">
        <v>0</v>
      </c>
      <c r="T265" s="190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191" t="s">
        <v>207</v>
      </c>
      <c r="AT265" s="191" t="s">
        <v>277</v>
      </c>
      <c r="AU265" s="191" t="s">
        <v>90</v>
      </c>
      <c r="AY265" s="19" t="s">
        <v>154</v>
      </c>
      <c r="BE265" s="192">
        <f>IF(N265="základní",J265,0)</f>
        <v>0</v>
      </c>
      <c r="BF265" s="192">
        <f>IF(N265="snížená",J265,0)</f>
        <v>0</v>
      </c>
      <c r="BG265" s="192">
        <f>IF(N265="zákl. přenesená",J265,0)</f>
        <v>0</v>
      </c>
      <c r="BH265" s="192">
        <f>IF(N265="sníž. přenesená",J265,0)</f>
        <v>0</v>
      </c>
      <c r="BI265" s="192">
        <f>IF(N265="nulová",J265,0)</f>
        <v>0</v>
      </c>
      <c r="BJ265" s="19" t="s">
        <v>88</v>
      </c>
      <c r="BK265" s="192">
        <f>ROUND(I265*H265,2)</f>
        <v>0</v>
      </c>
      <c r="BL265" s="19" t="s">
        <v>161</v>
      </c>
      <c r="BM265" s="191" t="s">
        <v>1564</v>
      </c>
    </row>
    <row r="266" spans="1:65" s="2" customFormat="1" ht="24.2" customHeight="1">
      <c r="A266" s="37"/>
      <c r="B266" s="38"/>
      <c r="C266" s="231" t="s">
        <v>545</v>
      </c>
      <c r="D266" s="231" t="s">
        <v>277</v>
      </c>
      <c r="E266" s="232" t="s">
        <v>1565</v>
      </c>
      <c r="F266" s="233" t="s">
        <v>1566</v>
      </c>
      <c r="G266" s="234" t="s">
        <v>294</v>
      </c>
      <c r="H266" s="235">
        <v>80</v>
      </c>
      <c r="I266" s="236"/>
      <c r="J266" s="235">
        <f>ROUND(I266*H266,2)</f>
        <v>0</v>
      </c>
      <c r="K266" s="233" t="s">
        <v>79</v>
      </c>
      <c r="L266" s="237"/>
      <c r="M266" s="238" t="s">
        <v>79</v>
      </c>
      <c r="N266" s="239" t="s">
        <v>51</v>
      </c>
      <c r="O266" s="67"/>
      <c r="P266" s="189">
        <f>O266*H266</f>
        <v>0</v>
      </c>
      <c r="Q266" s="189">
        <v>0.0002</v>
      </c>
      <c r="R266" s="189">
        <f>Q266*H266</f>
        <v>0.016</v>
      </c>
      <c r="S266" s="189">
        <v>0</v>
      </c>
      <c r="T266" s="190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191" t="s">
        <v>207</v>
      </c>
      <c r="AT266" s="191" t="s">
        <v>277</v>
      </c>
      <c r="AU266" s="191" t="s">
        <v>90</v>
      </c>
      <c r="AY266" s="19" t="s">
        <v>154</v>
      </c>
      <c r="BE266" s="192">
        <f>IF(N266="základní",J266,0)</f>
        <v>0</v>
      </c>
      <c r="BF266" s="192">
        <f>IF(N266="snížená",J266,0)</f>
        <v>0</v>
      </c>
      <c r="BG266" s="192">
        <f>IF(N266="zákl. přenesená",J266,0)</f>
        <v>0</v>
      </c>
      <c r="BH266" s="192">
        <f>IF(N266="sníž. přenesená",J266,0)</f>
        <v>0</v>
      </c>
      <c r="BI266" s="192">
        <f>IF(N266="nulová",J266,0)</f>
        <v>0</v>
      </c>
      <c r="BJ266" s="19" t="s">
        <v>88</v>
      </c>
      <c r="BK266" s="192">
        <f>ROUND(I266*H266,2)</f>
        <v>0</v>
      </c>
      <c r="BL266" s="19" t="s">
        <v>161</v>
      </c>
      <c r="BM266" s="191" t="s">
        <v>1567</v>
      </c>
    </row>
    <row r="267" spans="1:65" s="2" customFormat="1" ht="24.2" customHeight="1">
      <c r="A267" s="37"/>
      <c r="B267" s="38"/>
      <c r="C267" s="231" t="s">
        <v>554</v>
      </c>
      <c r="D267" s="231" t="s">
        <v>277</v>
      </c>
      <c r="E267" s="232" t="s">
        <v>1568</v>
      </c>
      <c r="F267" s="233" t="s">
        <v>1569</v>
      </c>
      <c r="G267" s="234" t="s">
        <v>294</v>
      </c>
      <c r="H267" s="235">
        <v>160</v>
      </c>
      <c r="I267" s="236"/>
      <c r="J267" s="235">
        <f>ROUND(I267*H267,2)</f>
        <v>0</v>
      </c>
      <c r="K267" s="233" t="s">
        <v>79</v>
      </c>
      <c r="L267" s="237"/>
      <c r="M267" s="238" t="s">
        <v>79</v>
      </c>
      <c r="N267" s="239" t="s">
        <v>51</v>
      </c>
      <c r="O267" s="67"/>
      <c r="P267" s="189">
        <f>O267*H267</f>
        <v>0</v>
      </c>
      <c r="Q267" s="189">
        <v>1E-05</v>
      </c>
      <c r="R267" s="189">
        <f>Q267*H267</f>
        <v>0.0016</v>
      </c>
      <c r="S267" s="189">
        <v>0</v>
      </c>
      <c r="T267" s="190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191" t="s">
        <v>207</v>
      </c>
      <c r="AT267" s="191" t="s">
        <v>277</v>
      </c>
      <c r="AU267" s="191" t="s">
        <v>90</v>
      </c>
      <c r="AY267" s="19" t="s">
        <v>154</v>
      </c>
      <c r="BE267" s="192">
        <f>IF(N267="základní",J267,0)</f>
        <v>0</v>
      </c>
      <c r="BF267" s="192">
        <f>IF(N267="snížená",J267,0)</f>
        <v>0</v>
      </c>
      <c r="BG267" s="192">
        <f>IF(N267="zákl. přenesená",J267,0)</f>
        <v>0</v>
      </c>
      <c r="BH267" s="192">
        <f>IF(N267="sníž. přenesená",J267,0)</f>
        <v>0</v>
      </c>
      <c r="BI267" s="192">
        <f>IF(N267="nulová",J267,0)</f>
        <v>0</v>
      </c>
      <c r="BJ267" s="19" t="s">
        <v>88</v>
      </c>
      <c r="BK267" s="192">
        <f>ROUND(I267*H267,2)</f>
        <v>0</v>
      </c>
      <c r="BL267" s="19" t="s">
        <v>161</v>
      </c>
      <c r="BM267" s="191" t="s">
        <v>1570</v>
      </c>
    </row>
    <row r="268" spans="1:65" s="2" customFormat="1" ht="16.5" customHeight="1">
      <c r="A268" s="37"/>
      <c r="B268" s="38"/>
      <c r="C268" s="181" t="s">
        <v>561</v>
      </c>
      <c r="D268" s="181" t="s">
        <v>156</v>
      </c>
      <c r="E268" s="182" t="s">
        <v>1571</v>
      </c>
      <c r="F268" s="183" t="s">
        <v>1572</v>
      </c>
      <c r="G268" s="184" t="s">
        <v>294</v>
      </c>
      <c r="H268" s="185">
        <v>8</v>
      </c>
      <c r="I268" s="186"/>
      <c r="J268" s="185">
        <f>ROUND(I268*H268,2)</f>
        <v>0</v>
      </c>
      <c r="K268" s="183" t="s">
        <v>160</v>
      </c>
      <c r="L268" s="42"/>
      <c r="M268" s="187" t="s">
        <v>79</v>
      </c>
      <c r="N268" s="188" t="s">
        <v>51</v>
      </c>
      <c r="O268" s="67"/>
      <c r="P268" s="189">
        <f>O268*H268</f>
        <v>0</v>
      </c>
      <c r="Q268" s="189">
        <v>0.00031</v>
      </c>
      <c r="R268" s="189">
        <f>Q268*H268</f>
        <v>0.00248</v>
      </c>
      <c r="S268" s="189">
        <v>0</v>
      </c>
      <c r="T268" s="190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191" t="s">
        <v>161</v>
      </c>
      <c r="AT268" s="191" t="s">
        <v>156</v>
      </c>
      <c r="AU268" s="191" t="s">
        <v>90</v>
      </c>
      <c r="AY268" s="19" t="s">
        <v>154</v>
      </c>
      <c r="BE268" s="192">
        <f>IF(N268="základní",J268,0)</f>
        <v>0</v>
      </c>
      <c r="BF268" s="192">
        <f>IF(N268="snížená",J268,0)</f>
        <v>0</v>
      </c>
      <c r="BG268" s="192">
        <f>IF(N268="zákl. přenesená",J268,0)</f>
        <v>0</v>
      </c>
      <c r="BH268" s="192">
        <f>IF(N268="sníž. přenesená",J268,0)</f>
        <v>0</v>
      </c>
      <c r="BI268" s="192">
        <f>IF(N268="nulová",J268,0)</f>
        <v>0</v>
      </c>
      <c r="BJ268" s="19" t="s">
        <v>88</v>
      </c>
      <c r="BK268" s="192">
        <f>ROUND(I268*H268,2)</f>
        <v>0</v>
      </c>
      <c r="BL268" s="19" t="s">
        <v>161</v>
      </c>
      <c r="BM268" s="191" t="s">
        <v>1573</v>
      </c>
    </row>
    <row r="269" spans="1:47" s="2" customFormat="1" ht="11.25">
      <c r="A269" s="37"/>
      <c r="B269" s="38"/>
      <c r="C269" s="39"/>
      <c r="D269" s="193" t="s">
        <v>163</v>
      </c>
      <c r="E269" s="39"/>
      <c r="F269" s="194" t="s">
        <v>1574</v>
      </c>
      <c r="G269" s="39"/>
      <c r="H269" s="39"/>
      <c r="I269" s="195"/>
      <c r="J269" s="39"/>
      <c r="K269" s="39"/>
      <c r="L269" s="42"/>
      <c r="M269" s="196"/>
      <c r="N269" s="197"/>
      <c r="O269" s="67"/>
      <c r="P269" s="67"/>
      <c r="Q269" s="67"/>
      <c r="R269" s="67"/>
      <c r="S269" s="67"/>
      <c r="T269" s="68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19" t="s">
        <v>163</v>
      </c>
      <c r="AU269" s="19" t="s">
        <v>90</v>
      </c>
    </row>
    <row r="270" spans="1:65" s="2" customFormat="1" ht="16.5" customHeight="1">
      <c r="A270" s="37"/>
      <c r="B270" s="38"/>
      <c r="C270" s="181" t="s">
        <v>566</v>
      </c>
      <c r="D270" s="181" t="s">
        <v>156</v>
      </c>
      <c r="E270" s="182" t="s">
        <v>1575</v>
      </c>
      <c r="F270" s="183" t="s">
        <v>1576</v>
      </c>
      <c r="G270" s="184" t="s">
        <v>159</v>
      </c>
      <c r="H270" s="185">
        <v>197.88</v>
      </c>
      <c r="I270" s="186"/>
      <c r="J270" s="185">
        <f>ROUND(I270*H270,2)</f>
        <v>0</v>
      </c>
      <c r="K270" s="183" t="s">
        <v>160</v>
      </c>
      <c r="L270" s="42"/>
      <c r="M270" s="187" t="s">
        <v>79</v>
      </c>
      <c r="N270" s="188" t="s">
        <v>51</v>
      </c>
      <c r="O270" s="67"/>
      <c r="P270" s="189">
        <f>O270*H270</f>
        <v>0</v>
      </c>
      <c r="Q270" s="189">
        <v>0.00019</v>
      </c>
      <c r="R270" s="189">
        <f>Q270*H270</f>
        <v>0.037597200000000004</v>
      </c>
      <c r="S270" s="189">
        <v>0</v>
      </c>
      <c r="T270" s="190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191" t="s">
        <v>161</v>
      </c>
      <c r="AT270" s="191" t="s">
        <v>156</v>
      </c>
      <c r="AU270" s="191" t="s">
        <v>90</v>
      </c>
      <c r="AY270" s="19" t="s">
        <v>154</v>
      </c>
      <c r="BE270" s="192">
        <f>IF(N270="základní",J270,0)</f>
        <v>0</v>
      </c>
      <c r="BF270" s="192">
        <f>IF(N270="snížená",J270,0)</f>
        <v>0</v>
      </c>
      <c r="BG270" s="192">
        <f>IF(N270="zákl. přenesená",J270,0)</f>
        <v>0</v>
      </c>
      <c r="BH270" s="192">
        <f>IF(N270="sníž. přenesená",J270,0)</f>
        <v>0</v>
      </c>
      <c r="BI270" s="192">
        <f>IF(N270="nulová",J270,0)</f>
        <v>0</v>
      </c>
      <c r="BJ270" s="19" t="s">
        <v>88</v>
      </c>
      <c r="BK270" s="192">
        <f>ROUND(I270*H270,2)</f>
        <v>0</v>
      </c>
      <c r="BL270" s="19" t="s">
        <v>161</v>
      </c>
      <c r="BM270" s="191" t="s">
        <v>1577</v>
      </c>
    </row>
    <row r="271" spans="1:47" s="2" customFormat="1" ht="11.25">
      <c r="A271" s="37"/>
      <c r="B271" s="38"/>
      <c r="C271" s="39"/>
      <c r="D271" s="193" t="s">
        <v>163</v>
      </c>
      <c r="E271" s="39"/>
      <c r="F271" s="194" t="s">
        <v>1578</v>
      </c>
      <c r="G271" s="39"/>
      <c r="H271" s="39"/>
      <c r="I271" s="195"/>
      <c r="J271" s="39"/>
      <c r="K271" s="39"/>
      <c r="L271" s="42"/>
      <c r="M271" s="196"/>
      <c r="N271" s="197"/>
      <c r="O271" s="67"/>
      <c r="P271" s="67"/>
      <c r="Q271" s="67"/>
      <c r="R271" s="67"/>
      <c r="S271" s="67"/>
      <c r="T271" s="68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T271" s="19" t="s">
        <v>163</v>
      </c>
      <c r="AU271" s="19" t="s">
        <v>90</v>
      </c>
    </row>
    <row r="272" spans="1:47" s="2" customFormat="1" ht="19.5">
      <c r="A272" s="37"/>
      <c r="B272" s="38"/>
      <c r="C272" s="39"/>
      <c r="D272" s="200" t="s">
        <v>326</v>
      </c>
      <c r="E272" s="39"/>
      <c r="F272" s="240" t="s">
        <v>1579</v>
      </c>
      <c r="G272" s="39"/>
      <c r="H272" s="39"/>
      <c r="I272" s="195"/>
      <c r="J272" s="39"/>
      <c r="K272" s="39"/>
      <c r="L272" s="42"/>
      <c r="M272" s="196"/>
      <c r="N272" s="197"/>
      <c r="O272" s="67"/>
      <c r="P272" s="67"/>
      <c r="Q272" s="67"/>
      <c r="R272" s="67"/>
      <c r="S272" s="67"/>
      <c r="T272" s="68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19" t="s">
        <v>326</v>
      </c>
      <c r="AU272" s="19" t="s">
        <v>90</v>
      </c>
    </row>
    <row r="273" spans="2:51" s="13" customFormat="1" ht="11.25">
      <c r="B273" s="198"/>
      <c r="C273" s="199"/>
      <c r="D273" s="200" t="s">
        <v>165</v>
      </c>
      <c r="E273" s="201" t="s">
        <v>79</v>
      </c>
      <c r="F273" s="202" t="s">
        <v>1580</v>
      </c>
      <c r="G273" s="199"/>
      <c r="H273" s="203">
        <v>197.88</v>
      </c>
      <c r="I273" s="204"/>
      <c r="J273" s="199"/>
      <c r="K273" s="199"/>
      <c r="L273" s="205"/>
      <c r="M273" s="206"/>
      <c r="N273" s="207"/>
      <c r="O273" s="207"/>
      <c r="P273" s="207"/>
      <c r="Q273" s="207"/>
      <c r="R273" s="207"/>
      <c r="S273" s="207"/>
      <c r="T273" s="208"/>
      <c r="AT273" s="209" t="s">
        <v>165</v>
      </c>
      <c r="AU273" s="209" t="s">
        <v>90</v>
      </c>
      <c r="AV273" s="13" t="s">
        <v>90</v>
      </c>
      <c r="AW273" s="13" t="s">
        <v>41</v>
      </c>
      <c r="AX273" s="13" t="s">
        <v>88</v>
      </c>
      <c r="AY273" s="209" t="s">
        <v>154</v>
      </c>
    </row>
    <row r="274" spans="1:65" s="2" customFormat="1" ht="16.5" customHeight="1">
      <c r="A274" s="37"/>
      <c r="B274" s="38"/>
      <c r="C274" s="181" t="s">
        <v>570</v>
      </c>
      <c r="D274" s="181" t="s">
        <v>156</v>
      </c>
      <c r="E274" s="182" t="s">
        <v>1581</v>
      </c>
      <c r="F274" s="183" t="s">
        <v>1582</v>
      </c>
      <c r="G274" s="184" t="s">
        <v>159</v>
      </c>
      <c r="H274" s="185">
        <v>197.88</v>
      </c>
      <c r="I274" s="186"/>
      <c r="J274" s="185">
        <f>ROUND(I274*H274,2)</f>
        <v>0</v>
      </c>
      <c r="K274" s="183" t="s">
        <v>160</v>
      </c>
      <c r="L274" s="42"/>
      <c r="M274" s="187" t="s">
        <v>79</v>
      </c>
      <c r="N274" s="188" t="s">
        <v>51</v>
      </c>
      <c r="O274" s="67"/>
      <c r="P274" s="189">
        <f>O274*H274</f>
        <v>0</v>
      </c>
      <c r="Q274" s="189">
        <v>7E-05</v>
      </c>
      <c r="R274" s="189">
        <f>Q274*H274</f>
        <v>0.013851599999999999</v>
      </c>
      <c r="S274" s="189">
        <v>0</v>
      </c>
      <c r="T274" s="190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191" t="s">
        <v>161</v>
      </c>
      <c r="AT274" s="191" t="s">
        <v>156</v>
      </c>
      <c r="AU274" s="191" t="s">
        <v>90</v>
      </c>
      <c r="AY274" s="19" t="s">
        <v>154</v>
      </c>
      <c r="BE274" s="192">
        <f>IF(N274="základní",J274,0)</f>
        <v>0</v>
      </c>
      <c r="BF274" s="192">
        <f>IF(N274="snížená",J274,0)</f>
        <v>0</v>
      </c>
      <c r="BG274" s="192">
        <f>IF(N274="zákl. přenesená",J274,0)</f>
        <v>0</v>
      </c>
      <c r="BH274" s="192">
        <f>IF(N274="sníž. přenesená",J274,0)</f>
        <v>0</v>
      </c>
      <c r="BI274" s="192">
        <f>IF(N274="nulová",J274,0)</f>
        <v>0</v>
      </c>
      <c r="BJ274" s="19" t="s">
        <v>88</v>
      </c>
      <c r="BK274" s="192">
        <f>ROUND(I274*H274,2)</f>
        <v>0</v>
      </c>
      <c r="BL274" s="19" t="s">
        <v>161</v>
      </c>
      <c r="BM274" s="191" t="s">
        <v>1583</v>
      </c>
    </row>
    <row r="275" spans="1:47" s="2" customFormat="1" ht="11.25">
      <c r="A275" s="37"/>
      <c r="B275" s="38"/>
      <c r="C275" s="39"/>
      <c r="D275" s="193" t="s">
        <v>163</v>
      </c>
      <c r="E275" s="39"/>
      <c r="F275" s="194" t="s">
        <v>1584</v>
      </c>
      <c r="G275" s="39"/>
      <c r="H275" s="39"/>
      <c r="I275" s="195"/>
      <c r="J275" s="39"/>
      <c r="K275" s="39"/>
      <c r="L275" s="42"/>
      <c r="M275" s="196"/>
      <c r="N275" s="197"/>
      <c r="O275" s="67"/>
      <c r="P275" s="67"/>
      <c r="Q275" s="67"/>
      <c r="R275" s="67"/>
      <c r="S275" s="67"/>
      <c r="T275" s="68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T275" s="19" t="s">
        <v>163</v>
      </c>
      <c r="AU275" s="19" t="s">
        <v>90</v>
      </c>
    </row>
    <row r="276" spans="2:51" s="13" customFormat="1" ht="11.25">
      <c r="B276" s="198"/>
      <c r="C276" s="199"/>
      <c r="D276" s="200" t="s">
        <v>165</v>
      </c>
      <c r="E276" s="201" t="s">
        <v>79</v>
      </c>
      <c r="F276" s="202" t="s">
        <v>1580</v>
      </c>
      <c r="G276" s="199"/>
      <c r="H276" s="203">
        <v>197.88</v>
      </c>
      <c r="I276" s="204"/>
      <c r="J276" s="199"/>
      <c r="K276" s="199"/>
      <c r="L276" s="205"/>
      <c r="M276" s="206"/>
      <c r="N276" s="207"/>
      <c r="O276" s="207"/>
      <c r="P276" s="207"/>
      <c r="Q276" s="207"/>
      <c r="R276" s="207"/>
      <c r="S276" s="207"/>
      <c r="T276" s="208"/>
      <c r="AT276" s="209" t="s">
        <v>165</v>
      </c>
      <c r="AU276" s="209" t="s">
        <v>90</v>
      </c>
      <c r="AV276" s="13" t="s">
        <v>90</v>
      </c>
      <c r="AW276" s="13" t="s">
        <v>41</v>
      </c>
      <c r="AX276" s="13" t="s">
        <v>88</v>
      </c>
      <c r="AY276" s="209" t="s">
        <v>154</v>
      </c>
    </row>
    <row r="277" spans="2:63" s="12" customFormat="1" ht="20.85" customHeight="1">
      <c r="B277" s="165"/>
      <c r="C277" s="166"/>
      <c r="D277" s="167" t="s">
        <v>80</v>
      </c>
      <c r="E277" s="179" t="s">
        <v>1585</v>
      </c>
      <c r="F277" s="179" t="s">
        <v>1586</v>
      </c>
      <c r="G277" s="166"/>
      <c r="H277" s="166"/>
      <c r="I277" s="169"/>
      <c r="J277" s="180">
        <f>BK277</f>
        <v>0</v>
      </c>
      <c r="K277" s="166"/>
      <c r="L277" s="171"/>
      <c r="M277" s="172"/>
      <c r="N277" s="173"/>
      <c r="O277" s="173"/>
      <c r="P277" s="174">
        <f>SUM(P278:P322)</f>
        <v>0</v>
      </c>
      <c r="Q277" s="173"/>
      <c r="R277" s="174">
        <f>SUM(R278:R322)</f>
        <v>0.4168622</v>
      </c>
      <c r="S277" s="173"/>
      <c r="T277" s="175">
        <f>SUM(T278:T322)</f>
        <v>0</v>
      </c>
      <c r="AR277" s="176" t="s">
        <v>88</v>
      </c>
      <c r="AT277" s="177" t="s">
        <v>80</v>
      </c>
      <c r="AU277" s="177" t="s">
        <v>90</v>
      </c>
      <c r="AY277" s="176" t="s">
        <v>154</v>
      </c>
      <c r="BK277" s="178">
        <f>SUM(BK278:BK322)</f>
        <v>0</v>
      </c>
    </row>
    <row r="278" spans="1:65" s="2" customFormat="1" ht="24.2" customHeight="1">
      <c r="A278" s="37"/>
      <c r="B278" s="38"/>
      <c r="C278" s="181" t="s">
        <v>575</v>
      </c>
      <c r="D278" s="181" t="s">
        <v>156</v>
      </c>
      <c r="E278" s="182" t="s">
        <v>1587</v>
      </c>
      <c r="F278" s="183" t="s">
        <v>1588</v>
      </c>
      <c r="G278" s="184" t="s">
        <v>159</v>
      </c>
      <c r="H278" s="185">
        <v>24</v>
      </c>
      <c r="I278" s="186"/>
      <c r="J278" s="185">
        <f>ROUND(I278*H278,2)</f>
        <v>0</v>
      </c>
      <c r="K278" s="183" t="s">
        <v>160</v>
      </c>
      <c r="L278" s="42"/>
      <c r="M278" s="187" t="s">
        <v>79</v>
      </c>
      <c r="N278" s="188" t="s">
        <v>51</v>
      </c>
      <c r="O278" s="67"/>
      <c r="P278" s="189">
        <f>O278*H278</f>
        <v>0</v>
      </c>
      <c r="Q278" s="189">
        <v>0</v>
      </c>
      <c r="R278" s="189">
        <f>Q278*H278</f>
        <v>0</v>
      </c>
      <c r="S278" s="189">
        <v>0</v>
      </c>
      <c r="T278" s="190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191" t="s">
        <v>161</v>
      </c>
      <c r="AT278" s="191" t="s">
        <v>156</v>
      </c>
      <c r="AU278" s="191" t="s">
        <v>173</v>
      </c>
      <c r="AY278" s="19" t="s">
        <v>154</v>
      </c>
      <c r="BE278" s="192">
        <f>IF(N278="základní",J278,0)</f>
        <v>0</v>
      </c>
      <c r="BF278" s="192">
        <f>IF(N278="snížená",J278,0)</f>
        <v>0</v>
      </c>
      <c r="BG278" s="192">
        <f>IF(N278="zákl. přenesená",J278,0)</f>
        <v>0</v>
      </c>
      <c r="BH278" s="192">
        <f>IF(N278="sníž. přenesená",J278,0)</f>
        <v>0</v>
      </c>
      <c r="BI278" s="192">
        <f>IF(N278="nulová",J278,0)</f>
        <v>0</v>
      </c>
      <c r="BJ278" s="19" t="s">
        <v>88</v>
      </c>
      <c r="BK278" s="192">
        <f>ROUND(I278*H278,2)</f>
        <v>0</v>
      </c>
      <c r="BL278" s="19" t="s">
        <v>161</v>
      </c>
      <c r="BM278" s="191" t="s">
        <v>1589</v>
      </c>
    </row>
    <row r="279" spans="1:47" s="2" customFormat="1" ht="11.25">
      <c r="A279" s="37"/>
      <c r="B279" s="38"/>
      <c r="C279" s="39"/>
      <c r="D279" s="193" t="s">
        <v>163</v>
      </c>
      <c r="E279" s="39"/>
      <c r="F279" s="194" t="s">
        <v>1590</v>
      </c>
      <c r="G279" s="39"/>
      <c r="H279" s="39"/>
      <c r="I279" s="195"/>
      <c r="J279" s="39"/>
      <c r="K279" s="39"/>
      <c r="L279" s="42"/>
      <c r="M279" s="196"/>
      <c r="N279" s="197"/>
      <c r="O279" s="67"/>
      <c r="P279" s="67"/>
      <c r="Q279" s="67"/>
      <c r="R279" s="67"/>
      <c r="S279" s="67"/>
      <c r="T279" s="68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T279" s="19" t="s">
        <v>163</v>
      </c>
      <c r="AU279" s="19" t="s">
        <v>173</v>
      </c>
    </row>
    <row r="280" spans="2:51" s="14" customFormat="1" ht="11.25">
      <c r="B280" s="210"/>
      <c r="C280" s="211"/>
      <c r="D280" s="200" t="s">
        <v>165</v>
      </c>
      <c r="E280" s="212" t="s">
        <v>79</v>
      </c>
      <c r="F280" s="213" t="s">
        <v>1591</v>
      </c>
      <c r="G280" s="211"/>
      <c r="H280" s="212" t="s">
        <v>79</v>
      </c>
      <c r="I280" s="214"/>
      <c r="J280" s="211"/>
      <c r="K280" s="211"/>
      <c r="L280" s="215"/>
      <c r="M280" s="216"/>
      <c r="N280" s="217"/>
      <c r="O280" s="217"/>
      <c r="P280" s="217"/>
      <c r="Q280" s="217"/>
      <c r="R280" s="217"/>
      <c r="S280" s="217"/>
      <c r="T280" s="218"/>
      <c r="AT280" s="219" t="s">
        <v>165</v>
      </c>
      <c r="AU280" s="219" t="s">
        <v>173</v>
      </c>
      <c r="AV280" s="14" t="s">
        <v>88</v>
      </c>
      <c r="AW280" s="14" t="s">
        <v>41</v>
      </c>
      <c r="AX280" s="14" t="s">
        <v>81</v>
      </c>
      <c r="AY280" s="219" t="s">
        <v>154</v>
      </c>
    </row>
    <row r="281" spans="2:51" s="13" customFormat="1" ht="11.25">
      <c r="B281" s="198"/>
      <c r="C281" s="199"/>
      <c r="D281" s="200" t="s">
        <v>165</v>
      </c>
      <c r="E281" s="201" t="s">
        <v>79</v>
      </c>
      <c r="F281" s="202" t="s">
        <v>1592</v>
      </c>
      <c r="G281" s="199"/>
      <c r="H281" s="203">
        <v>24</v>
      </c>
      <c r="I281" s="204"/>
      <c r="J281" s="199"/>
      <c r="K281" s="199"/>
      <c r="L281" s="205"/>
      <c r="M281" s="206"/>
      <c r="N281" s="207"/>
      <c r="O281" s="207"/>
      <c r="P281" s="207"/>
      <c r="Q281" s="207"/>
      <c r="R281" s="207"/>
      <c r="S281" s="207"/>
      <c r="T281" s="208"/>
      <c r="AT281" s="209" t="s">
        <v>165</v>
      </c>
      <c r="AU281" s="209" t="s">
        <v>173</v>
      </c>
      <c r="AV281" s="13" t="s">
        <v>90</v>
      </c>
      <c r="AW281" s="13" t="s">
        <v>41</v>
      </c>
      <c r="AX281" s="13" t="s">
        <v>88</v>
      </c>
      <c r="AY281" s="209" t="s">
        <v>154</v>
      </c>
    </row>
    <row r="282" spans="1:65" s="2" customFormat="1" ht="16.5" customHeight="1">
      <c r="A282" s="37"/>
      <c r="B282" s="38"/>
      <c r="C282" s="231" t="s">
        <v>580</v>
      </c>
      <c r="D282" s="231" t="s">
        <v>277</v>
      </c>
      <c r="E282" s="232" t="s">
        <v>1593</v>
      </c>
      <c r="F282" s="233" t="s">
        <v>1594</v>
      </c>
      <c r="G282" s="234" t="s">
        <v>159</v>
      </c>
      <c r="H282" s="235">
        <v>24.36</v>
      </c>
      <c r="I282" s="236"/>
      <c r="J282" s="235">
        <f>ROUND(I282*H282,2)</f>
        <v>0</v>
      </c>
      <c r="K282" s="233" t="s">
        <v>79</v>
      </c>
      <c r="L282" s="237"/>
      <c r="M282" s="238" t="s">
        <v>79</v>
      </c>
      <c r="N282" s="239" t="s">
        <v>51</v>
      </c>
      <c r="O282" s="67"/>
      <c r="P282" s="189">
        <f>O282*H282</f>
        <v>0</v>
      </c>
      <c r="Q282" s="189">
        <v>0.00028</v>
      </c>
      <c r="R282" s="189">
        <f>Q282*H282</f>
        <v>0.006820799999999999</v>
      </c>
      <c r="S282" s="189">
        <v>0</v>
      </c>
      <c r="T282" s="190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191" t="s">
        <v>207</v>
      </c>
      <c r="AT282" s="191" t="s">
        <v>277</v>
      </c>
      <c r="AU282" s="191" t="s">
        <v>173</v>
      </c>
      <c r="AY282" s="19" t="s">
        <v>154</v>
      </c>
      <c r="BE282" s="192">
        <f>IF(N282="základní",J282,0)</f>
        <v>0</v>
      </c>
      <c r="BF282" s="192">
        <f>IF(N282="snížená",J282,0)</f>
        <v>0</v>
      </c>
      <c r="BG282" s="192">
        <f>IF(N282="zákl. přenesená",J282,0)</f>
        <v>0</v>
      </c>
      <c r="BH282" s="192">
        <f>IF(N282="sníž. přenesená",J282,0)</f>
        <v>0</v>
      </c>
      <c r="BI282" s="192">
        <f>IF(N282="nulová",J282,0)</f>
        <v>0</v>
      </c>
      <c r="BJ282" s="19" t="s">
        <v>88</v>
      </c>
      <c r="BK282" s="192">
        <f>ROUND(I282*H282,2)</f>
        <v>0</v>
      </c>
      <c r="BL282" s="19" t="s">
        <v>161</v>
      </c>
      <c r="BM282" s="191" t="s">
        <v>1595</v>
      </c>
    </row>
    <row r="283" spans="2:51" s="14" customFormat="1" ht="11.25">
      <c r="B283" s="210"/>
      <c r="C283" s="211"/>
      <c r="D283" s="200" t="s">
        <v>165</v>
      </c>
      <c r="E283" s="212" t="s">
        <v>79</v>
      </c>
      <c r="F283" s="213" t="s">
        <v>1596</v>
      </c>
      <c r="G283" s="211"/>
      <c r="H283" s="212" t="s">
        <v>79</v>
      </c>
      <c r="I283" s="214"/>
      <c r="J283" s="211"/>
      <c r="K283" s="211"/>
      <c r="L283" s="215"/>
      <c r="M283" s="216"/>
      <c r="N283" s="217"/>
      <c r="O283" s="217"/>
      <c r="P283" s="217"/>
      <c r="Q283" s="217"/>
      <c r="R283" s="217"/>
      <c r="S283" s="217"/>
      <c r="T283" s="218"/>
      <c r="AT283" s="219" t="s">
        <v>165</v>
      </c>
      <c r="AU283" s="219" t="s">
        <v>173</v>
      </c>
      <c r="AV283" s="14" t="s">
        <v>88</v>
      </c>
      <c r="AW283" s="14" t="s">
        <v>41</v>
      </c>
      <c r="AX283" s="14" t="s">
        <v>81</v>
      </c>
      <c r="AY283" s="219" t="s">
        <v>154</v>
      </c>
    </row>
    <row r="284" spans="2:51" s="13" customFormat="1" ht="11.25">
      <c r="B284" s="198"/>
      <c r="C284" s="199"/>
      <c r="D284" s="200" t="s">
        <v>165</v>
      </c>
      <c r="E284" s="201" t="s">
        <v>79</v>
      </c>
      <c r="F284" s="202" t="s">
        <v>1597</v>
      </c>
      <c r="G284" s="199"/>
      <c r="H284" s="203">
        <v>24.36</v>
      </c>
      <c r="I284" s="204"/>
      <c r="J284" s="199"/>
      <c r="K284" s="199"/>
      <c r="L284" s="205"/>
      <c r="M284" s="206"/>
      <c r="N284" s="207"/>
      <c r="O284" s="207"/>
      <c r="P284" s="207"/>
      <c r="Q284" s="207"/>
      <c r="R284" s="207"/>
      <c r="S284" s="207"/>
      <c r="T284" s="208"/>
      <c r="AT284" s="209" t="s">
        <v>165</v>
      </c>
      <c r="AU284" s="209" t="s">
        <v>173</v>
      </c>
      <c r="AV284" s="13" t="s">
        <v>90</v>
      </c>
      <c r="AW284" s="13" t="s">
        <v>41</v>
      </c>
      <c r="AX284" s="13" t="s">
        <v>88</v>
      </c>
      <c r="AY284" s="209" t="s">
        <v>154</v>
      </c>
    </row>
    <row r="285" spans="1:65" s="2" customFormat="1" ht="24.2" customHeight="1">
      <c r="A285" s="37"/>
      <c r="B285" s="38"/>
      <c r="C285" s="181" t="s">
        <v>584</v>
      </c>
      <c r="D285" s="181" t="s">
        <v>156</v>
      </c>
      <c r="E285" s="182" t="s">
        <v>1598</v>
      </c>
      <c r="F285" s="183" t="s">
        <v>1599</v>
      </c>
      <c r="G285" s="184" t="s">
        <v>159</v>
      </c>
      <c r="H285" s="185">
        <v>12</v>
      </c>
      <c r="I285" s="186"/>
      <c r="J285" s="185">
        <f>ROUND(I285*H285,2)</f>
        <v>0</v>
      </c>
      <c r="K285" s="183" t="s">
        <v>160</v>
      </c>
      <c r="L285" s="42"/>
      <c r="M285" s="187" t="s">
        <v>79</v>
      </c>
      <c r="N285" s="188" t="s">
        <v>51</v>
      </c>
      <c r="O285" s="67"/>
      <c r="P285" s="189">
        <f>O285*H285</f>
        <v>0</v>
      </c>
      <c r="Q285" s="189">
        <v>0</v>
      </c>
      <c r="R285" s="189">
        <f>Q285*H285</f>
        <v>0</v>
      </c>
      <c r="S285" s="189">
        <v>0</v>
      </c>
      <c r="T285" s="190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191" t="s">
        <v>161</v>
      </c>
      <c r="AT285" s="191" t="s">
        <v>156</v>
      </c>
      <c r="AU285" s="191" t="s">
        <v>173</v>
      </c>
      <c r="AY285" s="19" t="s">
        <v>154</v>
      </c>
      <c r="BE285" s="192">
        <f>IF(N285="základní",J285,0)</f>
        <v>0</v>
      </c>
      <c r="BF285" s="192">
        <f>IF(N285="snížená",J285,0)</f>
        <v>0</v>
      </c>
      <c r="BG285" s="192">
        <f>IF(N285="zákl. přenesená",J285,0)</f>
        <v>0</v>
      </c>
      <c r="BH285" s="192">
        <f>IF(N285="sníž. přenesená",J285,0)</f>
        <v>0</v>
      </c>
      <c r="BI285" s="192">
        <f>IF(N285="nulová",J285,0)</f>
        <v>0</v>
      </c>
      <c r="BJ285" s="19" t="s">
        <v>88</v>
      </c>
      <c r="BK285" s="192">
        <f>ROUND(I285*H285,2)</f>
        <v>0</v>
      </c>
      <c r="BL285" s="19" t="s">
        <v>161</v>
      </c>
      <c r="BM285" s="191" t="s">
        <v>1600</v>
      </c>
    </row>
    <row r="286" spans="1:47" s="2" customFormat="1" ht="11.25">
      <c r="A286" s="37"/>
      <c r="B286" s="38"/>
      <c r="C286" s="39"/>
      <c r="D286" s="193" t="s">
        <v>163</v>
      </c>
      <c r="E286" s="39"/>
      <c r="F286" s="194" t="s">
        <v>1601</v>
      </c>
      <c r="G286" s="39"/>
      <c r="H286" s="39"/>
      <c r="I286" s="195"/>
      <c r="J286" s="39"/>
      <c r="K286" s="39"/>
      <c r="L286" s="42"/>
      <c r="M286" s="196"/>
      <c r="N286" s="197"/>
      <c r="O286" s="67"/>
      <c r="P286" s="67"/>
      <c r="Q286" s="67"/>
      <c r="R286" s="67"/>
      <c r="S286" s="67"/>
      <c r="T286" s="68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T286" s="19" t="s">
        <v>163</v>
      </c>
      <c r="AU286" s="19" t="s">
        <v>173</v>
      </c>
    </row>
    <row r="287" spans="2:51" s="13" customFormat="1" ht="11.25">
      <c r="B287" s="198"/>
      <c r="C287" s="199"/>
      <c r="D287" s="200" t="s">
        <v>165</v>
      </c>
      <c r="E287" s="201" t="s">
        <v>79</v>
      </c>
      <c r="F287" s="202" t="s">
        <v>1602</v>
      </c>
      <c r="G287" s="199"/>
      <c r="H287" s="203">
        <v>12</v>
      </c>
      <c r="I287" s="204"/>
      <c r="J287" s="199"/>
      <c r="K287" s="199"/>
      <c r="L287" s="205"/>
      <c r="M287" s="206"/>
      <c r="N287" s="207"/>
      <c r="O287" s="207"/>
      <c r="P287" s="207"/>
      <c r="Q287" s="207"/>
      <c r="R287" s="207"/>
      <c r="S287" s="207"/>
      <c r="T287" s="208"/>
      <c r="AT287" s="209" t="s">
        <v>165</v>
      </c>
      <c r="AU287" s="209" t="s">
        <v>173</v>
      </c>
      <c r="AV287" s="13" t="s">
        <v>90</v>
      </c>
      <c r="AW287" s="13" t="s">
        <v>41</v>
      </c>
      <c r="AX287" s="13" t="s">
        <v>88</v>
      </c>
      <c r="AY287" s="209" t="s">
        <v>154</v>
      </c>
    </row>
    <row r="288" spans="1:65" s="2" customFormat="1" ht="16.5" customHeight="1">
      <c r="A288" s="37"/>
      <c r="B288" s="38"/>
      <c r="C288" s="231" t="s">
        <v>595</v>
      </c>
      <c r="D288" s="231" t="s">
        <v>277</v>
      </c>
      <c r="E288" s="232" t="s">
        <v>1603</v>
      </c>
      <c r="F288" s="233" t="s">
        <v>1604</v>
      </c>
      <c r="G288" s="234" t="s">
        <v>159</v>
      </c>
      <c r="H288" s="235">
        <v>12.18</v>
      </c>
      <c r="I288" s="236"/>
      <c r="J288" s="235">
        <f>ROUND(I288*H288,2)</f>
        <v>0</v>
      </c>
      <c r="K288" s="233" t="s">
        <v>79</v>
      </c>
      <c r="L288" s="237"/>
      <c r="M288" s="238" t="s">
        <v>79</v>
      </c>
      <c r="N288" s="239" t="s">
        <v>51</v>
      </c>
      <c r="O288" s="67"/>
      <c r="P288" s="189">
        <f>O288*H288</f>
        <v>0</v>
      </c>
      <c r="Q288" s="189">
        <v>0.00105</v>
      </c>
      <c r="R288" s="189">
        <f>Q288*H288</f>
        <v>0.012788999999999998</v>
      </c>
      <c r="S288" s="189">
        <v>0</v>
      </c>
      <c r="T288" s="190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191" t="s">
        <v>207</v>
      </c>
      <c r="AT288" s="191" t="s">
        <v>277</v>
      </c>
      <c r="AU288" s="191" t="s">
        <v>173</v>
      </c>
      <c r="AY288" s="19" t="s">
        <v>154</v>
      </c>
      <c r="BE288" s="192">
        <f>IF(N288="základní",J288,0)</f>
        <v>0</v>
      </c>
      <c r="BF288" s="192">
        <f>IF(N288="snížená",J288,0)</f>
        <v>0</v>
      </c>
      <c r="BG288" s="192">
        <f>IF(N288="zákl. přenesená",J288,0)</f>
        <v>0</v>
      </c>
      <c r="BH288" s="192">
        <f>IF(N288="sníž. přenesená",J288,0)</f>
        <v>0</v>
      </c>
      <c r="BI288" s="192">
        <f>IF(N288="nulová",J288,0)</f>
        <v>0</v>
      </c>
      <c r="BJ288" s="19" t="s">
        <v>88</v>
      </c>
      <c r="BK288" s="192">
        <f>ROUND(I288*H288,2)</f>
        <v>0</v>
      </c>
      <c r="BL288" s="19" t="s">
        <v>161</v>
      </c>
      <c r="BM288" s="191" t="s">
        <v>1605</v>
      </c>
    </row>
    <row r="289" spans="2:51" s="14" customFormat="1" ht="11.25">
      <c r="B289" s="210"/>
      <c r="C289" s="211"/>
      <c r="D289" s="200" t="s">
        <v>165</v>
      </c>
      <c r="E289" s="212" t="s">
        <v>79</v>
      </c>
      <c r="F289" s="213" t="s">
        <v>1596</v>
      </c>
      <c r="G289" s="211"/>
      <c r="H289" s="212" t="s">
        <v>79</v>
      </c>
      <c r="I289" s="214"/>
      <c r="J289" s="211"/>
      <c r="K289" s="211"/>
      <c r="L289" s="215"/>
      <c r="M289" s="216"/>
      <c r="N289" s="217"/>
      <c r="O289" s="217"/>
      <c r="P289" s="217"/>
      <c r="Q289" s="217"/>
      <c r="R289" s="217"/>
      <c r="S289" s="217"/>
      <c r="T289" s="218"/>
      <c r="AT289" s="219" t="s">
        <v>165</v>
      </c>
      <c r="AU289" s="219" t="s">
        <v>173</v>
      </c>
      <c r="AV289" s="14" t="s">
        <v>88</v>
      </c>
      <c r="AW289" s="14" t="s">
        <v>41</v>
      </c>
      <c r="AX289" s="14" t="s">
        <v>81</v>
      </c>
      <c r="AY289" s="219" t="s">
        <v>154</v>
      </c>
    </row>
    <row r="290" spans="2:51" s="13" customFormat="1" ht="11.25">
      <c r="B290" s="198"/>
      <c r="C290" s="199"/>
      <c r="D290" s="200" t="s">
        <v>165</v>
      </c>
      <c r="E290" s="201" t="s">
        <v>79</v>
      </c>
      <c r="F290" s="202" t="s">
        <v>1606</v>
      </c>
      <c r="G290" s="199"/>
      <c r="H290" s="203">
        <v>12.18</v>
      </c>
      <c r="I290" s="204"/>
      <c r="J290" s="199"/>
      <c r="K290" s="199"/>
      <c r="L290" s="205"/>
      <c r="M290" s="206"/>
      <c r="N290" s="207"/>
      <c r="O290" s="207"/>
      <c r="P290" s="207"/>
      <c r="Q290" s="207"/>
      <c r="R290" s="207"/>
      <c r="S290" s="207"/>
      <c r="T290" s="208"/>
      <c r="AT290" s="209" t="s">
        <v>165</v>
      </c>
      <c r="AU290" s="209" t="s">
        <v>173</v>
      </c>
      <c r="AV290" s="13" t="s">
        <v>90</v>
      </c>
      <c r="AW290" s="13" t="s">
        <v>41</v>
      </c>
      <c r="AX290" s="13" t="s">
        <v>88</v>
      </c>
      <c r="AY290" s="209" t="s">
        <v>154</v>
      </c>
    </row>
    <row r="291" spans="1:65" s="2" customFormat="1" ht="24.2" customHeight="1">
      <c r="A291" s="37"/>
      <c r="B291" s="38"/>
      <c r="C291" s="181" t="s">
        <v>604</v>
      </c>
      <c r="D291" s="181" t="s">
        <v>156</v>
      </c>
      <c r="E291" s="182" t="s">
        <v>1607</v>
      </c>
      <c r="F291" s="183" t="s">
        <v>1608</v>
      </c>
      <c r="G291" s="184" t="s">
        <v>159</v>
      </c>
      <c r="H291" s="185">
        <v>165</v>
      </c>
      <c r="I291" s="186"/>
      <c r="J291" s="185">
        <f>ROUND(I291*H291,2)</f>
        <v>0</v>
      </c>
      <c r="K291" s="183" t="s">
        <v>160</v>
      </c>
      <c r="L291" s="42"/>
      <c r="M291" s="187" t="s">
        <v>79</v>
      </c>
      <c r="N291" s="188" t="s">
        <v>51</v>
      </c>
      <c r="O291" s="67"/>
      <c r="P291" s="189">
        <f>O291*H291</f>
        <v>0</v>
      </c>
      <c r="Q291" s="189">
        <v>0</v>
      </c>
      <c r="R291" s="189">
        <f>Q291*H291</f>
        <v>0</v>
      </c>
      <c r="S291" s="189">
        <v>0</v>
      </c>
      <c r="T291" s="190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191" t="s">
        <v>161</v>
      </c>
      <c r="AT291" s="191" t="s">
        <v>156</v>
      </c>
      <c r="AU291" s="191" t="s">
        <v>173</v>
      </c>
      <c r="AY291" s="19" t="s">
        <v>154</v>
      </c>
      <c r="BE291" s="192">
        <f>IF(N291="základní",J291,0)</f>
        <v>0</v>
      </c>
      <c r="BF291" s="192">
        <f>IF(N291="snížená",J291,0)</f>
        <v>0</v>
      </c>
      <c r="BG291" s="192">
        <f>IF(N291="zákl. přenesená",J291,0)</f>
        <v>0</v>
      </c>
      <c r="BH291" s="192">
        <f>IF(N291="sníž. přenesená",J291,0)</f>
        <v>0</v>
      </c>
      <c r="BI291" s="192">
        <f>IF(N291="nulová",J291,0)</f>
        <v>0</v>
      </c>
      <c r="BJ291" s="19" t="s">
        <v>88</v>
      </c>
      <c r="BK291" s="192">
        <f>ROUND(I291*H291,2)</f>
        <v>0</v>
      </c>
      <c r="BL291" s="19" t="s">
        <v>161</v>
      </c>
      <c r="BM291" s="191" t="s">
        <v>1609</v>
      </c>
    </row>
    <row r="292" spans="1:47" s="2" customFormat="1" ht="11.25">
      <c r="A292" s="37"/>
      <c r="B292" s="38"/>
      <c r="C292" s="39"/>
      <c r="D292" s="193" t="s">
        <v>163</v>
      </c>
      <c r="E292" s="39"/>
      <c r="F292" s="194" t="s">
        <v>1610</v>
      </c>
      <c r="G292" s="39"/>
      <c r="H292" s="39"/>
      <c r="I292" s="195"/>
      <c r="J292" s="39"/>
      <c r="K292" s="39"/>
      <c r="L292" s="42"/>
      <c r="M292" s="196"/>
      <c r="N292" s="197"/>
      <c r="O292" s="67"/>
      <c r="P292" s="67"/>
      <c r="Q292" s="67"/>
      <c r="R292" s="67"/>
      <c r="S292" s="67"/>
      <c r="T292" s="68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T292" s="19" t="s">
        <v>163</v>
      </c>
      <c r="AU292" s="19" t="s">
        <v>173</v>
      </c>
    </row>
    <row r="293" spans="1:65" s="2" customFormat="1" ht="16.5" customHeight="1">
      <c r="A293" s="37"/>
      <c r="B293" s="38"/>
      <c r="C293" s="231" t="s">
        <v>610</v>
      </c>
      <c r="D293" s="231" t="s">
        <v>277</v>
      </c>
      <c r="E293" s="232" t="s">
        <v>1611</v>
      </c>
      <c r="F293" s="233" t="s">
        <v>1612</v>
      </c>
      <c r="G293" s="234" t="s">
        <v>159</v>
      </c>
      <c r="H293" s="235">
        <v>167.48</v>
      </c>
      <c r="I293" s="236"/>
      <c r="J293" s="235">
        <f>ROUND(I293*H293,2)</f>
        <v>0</v>
      </c>
      <c r="K293" s="233" t="s">
        <v>79</v>
      </c>
      <c r="L293" s="237"/>
      <c r="M293" s="238" t="s">
        <v>79</v>
      </c>
      <c r="N293" s="239" t="s">
        <v>51</v>
      </c>
      <c r="O293" s="67"/>
      <c r="P293" s="189">
        <f>O293*H293</f>
        <v>0</v>
      </c>
      <c r="Q293" s="189">
        <v>0.00213</v>
      </c>
      <c r="R293" s="189">
        <f>Q293*H293</f>
        <v>0.35673239999999995</v>
      </c>
      <c r="S293" s="189">
        <v>0</v>
      </c>
      <c r="T293" s="190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191" t="s">
        <v>207</v>
      </c>
      <c r="AT293" s="191" t="s">
        <v>277</v>
      </c>
      <c r="AU293" s="191" t="s">
        <v>173</v>
      </c>
      <c r="AY293" s="19" t="s">
        <v>154</v>
      </c>
      <c r="BE293" s="192">
        <f>IF(N293="základní",J293,0)</f>
        <v>0</v>
      </c>
      <c r="BF293" s="192">
        <f>IF(N293="snížená",J293,0)</f>
        <v>0</v>
      </c>
      <c r="BG293" s="192">
        <f>IF(N293="zákl. přenesená",J293,0)</f>
        <v>0</v>
      </c>
      <c r="BH293" s="192">
        <f>IF(N293="sníž. přenesená",J293,0)</f>
        <v>0</v>
      </c>
      <c r="BI293" s="192">
        <f>IF(N293="nulová",J293,0)</f>
        <v>0</v>
      </c>
      <c r="BJ293" s="19" t="s">
        <v>88</v>
      </c>
      <c r="BK293" s="192">
        <f>ROUND(I293*H293,2)</f>
        <v>0</v>
      </c>
      <c r="BL293" s="19" t="s">
        <v>161</v>
      </c>
      <c r="BM293" s="191" t="s">
        <v>1613</v>
      </c>
    </row>
    <row r="294" spans="2:51" s="14" customFormat="1" ht="11.25">
      <c r="B294" s="210"/>
      <c r="C294" s="211"/>
      <c r="D294" s="200" t="s">
        <v>165</v>
      </c>
      <c r="E294" s="212" t="s">
        <v>79</v>
      </c>
      <c r="F294" s="213" t="s">
        <v>1596</v>
      </c>
      <c r="G294" s="211"/>
      <c r="H294" s="212" t="s">
        <v>79</v>
      </c>
      <c r="I294" s="214"/>
      <c r="J294" s="211"/>
      <c r="K294" s="211"/>
      <c r="L294" s="215"/>
      <c r="M294" s="216"/>
      <c r="N294" s="217"/>
      <c r="O294" s="217"/>
      <c r="P294" s="217"/>
      <c r="Q294" s="217"/>
      <c r="R294" s="217"/>
      <c r="S294" s="217"/>
      <c r="T294" s="218"/>
      <c r="AT294" s="219" t="s">
        <v>165</v>
      </c>
      <c r="AU294" s="219" t="s">
        <v>173</v>
      </c>
      <c r="AV294" s="14" t="s">
        <v>88</v>
      </c>
      <c r="AW294" s="14" t="s">
        <v>41</v>
      </c>
      <c r="AX294" s="14" t="s">
        <v>81</v>
      </c>
      <c r="AY294" s="219" t="s">
        <v>154</v>
      </c>
    </row>
    <row r="295" spans="2:51" s="13" customFormat="1" ht="11.25">
      <c r="B295" s="198"/>
      <c r="C295" s="199"/>
      <c r="D295" s="200" t="s">
        <v>165</v>
      </c>
      <c r="E295" s="201" t="s">
        <v>79</v>
      </c>
      <c r="F295" s="202" t="s">
        <v>1614</v>
      </c>
      <c r="G295" s="199"/>
      <c r="H295" s="203">
        <v>167.48</v>
      </c>
      <c r="I295" s="204"/>
      <c r="J295" s="199"/>
      <c r="K295" s="199"/>
      <c r="L295" s="205"/>
      <c r="M295" s="206"/>
      <c r="N295" s="207"/>
      <c r="O295" s="207"/>
      <c r="P295" s="207"/>
      <c r="Q295" s="207"/>
      <c r="R295" s="207"/>
      <c r="S295" s="207"/>
      <c r="T295" s="208"/>
      <c r="AT295" s="209" t="s">
        <v>165</v>
      </c>
      <c r="AU295" s="209" t="s">
        <v>173</v>
      </c>
      <c r="AV295" s="13" t="s">
        <v>90</v>
      </c>
      <c r="AW295" s="13" t="s">
        <v>41</v>
      </c>
      <c r="AX295" s="13" t="s">
        <v>88</v>
      </c>
      <c r="AY295" s="209" t="s">
        <v>154</v>
      </c>
    </row>
    <row r="296" spans="1:65" s="2" customFormat="1" ht="24.2" customHeight="1">
      <c r="A296" s="37"/>
      <c r="B296" s="38"/>
      <c r="C296" s="181" t="s">
        <v>616</v>
      </c>
      <c r="D296" s="181" t="s">
        <v>156</v>
      </c>
      <c r="E296" s="182" t="s">
        <v>1615</v>
      </c>
      <c r="F296" s="183" t="s">
        <v>1616</v>
      </c>
      <c r="G296" s="184" t="s">
        <v>294</v>
      </c>
      <c r="H296" s="185">
        <v>2</v>
      </c>
      <c r="I296" s="186"/>
      <c r="J296" s="185">
        <f>ROUND(I296*H296,2)</f>
        <v>0</v>
      </c>
      <c r="K296" s="183" t="s">
        <v>79</v>
      </c>
      <c r="L296" s="42"/>
      <c r="M296" s="187" t="s">
        <v>79</v>
      </c>
      <c r="N296" s="188" t="s">
        <v>51</v>
      </c>
      <c r="O296" s="67"/>
      <c r="P296" s="189">
        <f>O296*H296</f>
        <v>0</v>
      </c>
      <c r="Q296" s="189">
        <v>0</v>
      </c>
      <c r="R296" s="189">
        <f>Q296*H296</f>
        <v>0</v>
      </c>
      <c r="S296" s="189">
        <v>0</v>
      </c>
      <c r="T296" s="190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191" t="s">
        <v>161</v>
      </c>
      <c r="AT296" s="191" t="s">
        <v>156</v>
      </c>
      <c r="AU296" s="191" t="s">
        <v>173</v>
      </c>
      <c r="AY296" s="19" t="s">
        <v>154</v>
      </c>
      <c r="BE296" s="192">
        <f>IF(N296="základní",J296,0)</f>
        <v>0</v>
      </c>
      <c r="BF296" s="192">
        <f>IF(N296="snížená",J296,0)</f>
        <v>0</v>
      </c>
      <c r="BG296" s="192">
        <f>IF(N296="zákl. přenesená",J296,0)</f>
        <v>0</v>
      </c>
      <c r="BH296" s="192">
        <f>IF(N296="sníž. přenesená",J296,0)</f>
        <v>0</v>
      </c>
      <c r="BI296" s="192">
        <f>IF(N296="nulová",J296,0)</f>
        <v>0</v>
      </c>
      <c r="BJ296" s="19" t="s">
        <v>88</v>
      </c>
      <c r="BK296" s="192">
        <f>ROUND(I296*H296,2)</f>
        <v>0</v>
      </c>
      <c r="BL296" s="19" t="s">
        <v>161</v>
      </c>
      <c r="BM296" s="191" t="s">
        <v>1617</v>
      </c>
    </row>
    <row r="297" spans="1:65" s="2" customFormat="1" ht="24.2" customHeight="1">
      <c r="A297" s="37"/>
      <c r="B297" s="38"/>
      <c r="C297" s="231" t="s">
        <v>620</v>
      </c>
      <c r="D297" s="231" t="s">
        <v>277</v>
      </c>
      <c r="E297" s="232" t="s">
        <v>1451</v>
      </c>
      <c r="F297" s="233" t="s">
        <v>1452</v>
      </c>
      <c r="G297" s="234" t="s">
        <v>294</v>
      </c>
      <c r="H297" s="235">
        <v>2</v>
      </c>
      <c r="I297" s="236"/>
      <c r="J297" s="235">
        <f>ROUND(I297*H297,2)</f>
        <v>0</v>
      </c>
      <c r="K297" s="233" t="s">
        <v>79</v>
      </c>
      <c r="L297" s="237"/>
      <c r="M297" s="238" t="s">
        <v>79</v>
      </c>
      <c r="N297" s="239" t="s">
        <v>51</v>
      </c>
      <c r="O297" s="67"/>
      <c r="P297" s="189">
        <f>O297*H297</f>
        <v>0</v>
      </c>
      <c r="Q297" s="189">
        <v>0.0055</v>
      </c>
      <c r="R297" s="189">
        <f>Q297*H297</f>
        <v>0.011</v>
      </c>
      <c r="S297" s="189">
        <v>0</v>
      </c>
      <c r="T297" s="190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191" t="s">
        <v>207</v>
      </c>
      <c r="AT297" s="191" t="s">
        <v>277</v>
      </c>
      <c r="AU297" s="191" t="s">
        <v>173</v>
      </c>
      <c r="AY297" s="19" t="s">
        <v>154</v>
      </c>
      <c r="BE297" s="192">
        <f>IF(N297="základní",J297,0)</f>
        <v>0</v>
      </c>
      <c r="BF297" s="192">
        <f>IF(N297="snížená",J297,0)</f>
        <v>0</v>
      </c>
      <c r="BG297" s="192">
        <f>IF(N297="zákl. přenesená",J297,0)</f>
        <v>0</v>
      </c>
      <c r="BH297" s="192">
        <f>IF(N297="sníž. přenesená",J297,0)</f>
        <v>0</v>
      </c>
      <c r="BI297" s="192">
        <f>IF(N297="nulová",J297,0)</f>
        <v>0</v>
      </c>
      <c r="BJ297" s="19" t="s">
        <v>88</v>
      </c>
      <c r="BK297" s="192">
        <f>ROUND(I297*H297,2)</f>
        <v>0</v>
      </c>
      <c r="BL297" s="19" t="s">
        <v>161</v>
      </c>
      <c r="BM297" s="191" t="s">
        <v>1618</v>
      </c>
    </row>
    <row r="298" spans="2:51" s="14" customFormat="1" ht="11.25">
      <c r="B298" s="210"/>
      <c r="C298" s="211"/>
      <c r="D298" s="200" t="s">
        <v>165</v>
      </c>
      <c r="E298" s="212" t="s">
        <v>79</v>
      </c>
      <c r="F298" s="213" t="s">
        <v>1596</v>
      </c>
      <c r="G298" s="211"/>
      <c r="H298" s="212" t="s">
        <v>79</v>
      </c>
      <c r="I298" s="214"/>
      <c r="J298" s="211"/>
      <c r="K298" s="211"/>
      <c r="L298" s="215"/>
      <c r="M298" s="216"/>
      <c r="N298" s="217"/>
      <c r="O298" s="217"/>
      <c r="P298" s="217"/>
      <c r="Q298" s="217"/>
      <c r="R298" s="217"/>
      <c r="S298" s="217"/>
      <c r="T298" s="218"/>
      <c r="AT298" s="219" t="s">
        <v>165</v>
      </c>
      <c r="AU298" s="219" t="s">
        <v>173</v>
      </c>
      <c r="AV298" s="14" t="s">
        <v>88</v>
      </c>
      <c r="AW298" s="14" t="s">
        <v>41</v>
      </c>
      <c r="AX298" s="14" t="s">
        <v>81</v>
      </c>
      <c r="AY298" s="219" t="s">
        <v>154</v>
      </c>
    </row>
    <row r="299" spans="2:51" s="13" customFormat="1" ht="11.25">
      <c r="B299" s="198"/>
      <c r="C299" s="199"/>
      <c r="D299" s="200" t="s">
        <v>165</v>
      </c>
      <c r="E299" s="201" t="s">
        <v>79</v>
      </c>
      <c r="F299" s="202" t="s">
        <v>90</v>
      </c>
      <c r="G299" s="199"/>
      <c r="H299" s="203">
        <v>2</v>
      </c>
      <c r="I299" s="204"/>
      <c r="J299" s="199"/>
      <c r="K299" s="199"/>
      <c r="L299" s="205"/>
      <c r="M299" s="206"/>
      <c r="N299" s="207"/>
      <c r="O299" s="207"/>
      <c r="P299" s="207"/>
      <c r="Q299" s="207"/>
      <c r="R299" s="207"/>
      <c r="S299" s="207"/>
      <c r="T299" s="208"/>
      <c r="AT299" s="209" t="s">
        <v>165</v>
      </c>
      <c r="AU299" s="209" t="s">
        <v>173</v>
      </c>
      <c r="AV299" s="13" t="s">
        <v>90</v>
      </c>
      <c r="AW299" s="13" t="s">
        <v>41</v>
      </c>
      <c r="AX299" s="13" t="s">
        <v>88</v>
      </c>
      <c r="AY299" s="209" t="s">
        <v>154</v>
      </c>
    </row>
    <row r="300" spans="1:65" s="2" customFormat="1" ht="16.5" customHeight="1">
      <c r="A300" s="37"/>
      <c r="B300" s="38"/>
      <c r="C300" s="181" t="s">
        <v>625</v>
      </c>
      <c r="D300" s="181" t="s">
        <v>156</v>
      </c>
      <c r="E300" s="182" t="s">
        <v>1619</v>
      </c>
      <c r="F300" s="183" t="s">
        <v>1620</v>
      </c>
      <c r="G300" s="184" t="s">
        <v>294</v>
      </c>
      <c r="H300" s="185">
        <v>10</v>
      </c>
      <c r="I300" s="186"/>
      <c r="J300" s="185">
        <f>ROUND(I300*H300,2)</f>
        <v>0</v>
      </c>
      <c r="K300" s="183" t="s">
        <v>79</v>
      </c>
      <c r="L300" s="42"/>
      <c r="M300" s="187" t="s">
        <v>79</v>
      </c>
      <c r="N300" s="188" t="s">
        <v>51</v>
      </c>
      <c r="O300" s="67"/>
      <c r="P300" s="189">
        <f>O300*H300</f>
        <v>0</v>
      </c>
      <c r="Q300" s="189">
        <v>0</v>
      </c>
      <c r="R300" s="189">
        <f>Q300*H300</f>
        <v>0</v>
      </c>
      <c r="S300" s="189">
        <v>0</v>
      </c>
      <c r="T300" s="190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191" t="s">
        <v>161</v>
      </c>
      <c r="AT300" s="191" t="s">
        <v>156</v>
      </c>
      <c r="AU300" s="191" t="s">
        <v>173</v>
      </c>
      <c r="AY300" s="19" t="s">
        <v>154</v>
      </c>
      <c r="BE300" s="192">
        <f>IF(N300="základní",J300,0)</f>
        <v>0</v>
      </c>
      <c r="BF300" s="192">
        <f>IF(N300="snížená",J300,0)</f>
        <v>0</v>
      </c>
      <c r="BG300" s="192">
        <f>IF(N300="zákl. přenesená",J300,0)</f>
        <v>0</v>
      </c>
      <c r="BH300" s="192">
        <f>IF(N300="sníž. přenesená",J300,0)</f>
        <v>0</v>
      </c>
      <c r="BI300" s="192">
        <f>IF(N300="nulová",J300,0)</f>
        <v>0</v>
      </c>
      <c r="BJ300" s="19" t="s">
        <v>88</v>
      </c>
      <c r="BK300" s="192">
        <f>ROUND(I300*H300,2)</f>
        <v>0</v>
      </c>
      <c r="BL300" s="19" t="s">
        <v>161</v>
      </c>
      <c r="BM300" s="191" t="s">
        <v>1621</v>
      </c>
    </row>
    <row r="301" spans="2:51" s="13" customFormat="1" ht="11.25">
      <c r="B301" s="198"/>
      <c r="C301" s="199"/>
      <c r="D301" s="200" t="s">
        <v>165</v>
      </c>
      <c r="E301" s="201" t="s">
        <v>79</v>
      </c>
      <c r="F301" s="202" t="s">
        <v>1622</v>
      </c>
      <c r="G301" s="199"/>
      <c r="H301" s="203">
        <v>10</v>
      </c>
      <c r="I301" s="204"/>
      <c r="J301" s="199"/>
      <c r="K301" s="199"/>
      <c r="L301" s="205"/>
      <c r="M301" s="206"/>
      <c r="N301" s="207"/>
      <c r="O301" s="207"/>
      <c r="P301" s="207"/>
      <c r="Q301" s="207"/>
      <c r="R301" s="207"/>
      <c r="S301" s="207"/>
      <c r="T301" s="208"/>
      <c r="AT301" s="209" t="s">
        <v>165</v>
      </c>
      <c r="AU301" s="209" t="s">
        <v>173</v>
      </c>
      <c r="AV301" s="13" t="s">
        <v>90</v>
      </c>
      <c r="AW301" s="13" t="s">
        <v>41</v>
      </c>
      <c r="AX301" s="13" t="s">
        <v>88</v>
      </c>
      <c r="AY301" s="209" t="s">
        <v>154</v>
      </c>
    </row>
    <row r="302" spans="1:65" s="2" customFormat="1" ht="16.5" customHeight="1">
      <c r="A302" s="37"/>
      <c r="B302" s="38"/>
      <c r="C302" s="231" t="s">
        <v>630</v>
      </c>
      <c r="D302" s="231" t="s">
        <v>277</v>
      </c>
      <c r="E302" s="232" t="s">
        <v>1623</v>
      </c>
      <c r="F302" s="233" t="s">
        <v>1624</v>
      </c>
      <c r="G302" s="234" t="s">
        <v>294</v>
      </c>
      <c r="H302" s="235">
        <v>4</v>
      </c>
      <c r="I302" s="236"/>
      <c r="J302" s="235">
        <f>ROUND(I302*H302,2)</f>
        <v>0</v>
      </c>
      <c r="K302" s="233" t="s">
        <v>79</v>
      </c>
      <c r="L302" s="237"/>
      <c r="M302" s="238" t="s">
        <v>79</v>
      </c>
      <c r="N302" s="239" t="s">
        <v>51</v>
      </c>
      <c r="O302" s="67"/>
      <c r="P302" s="189">
        <f>O302*H302</f>
        <v>0</v>
      </c>
      <c r="Q302" s="189">
        <v>0.00029</v>
      </c>
      <c r="R302" s="189">
        <f>Q302*H302</f>
        <v>0.00116</v>
      </c>
      <c r="S302" s="189">
        <v>0</v>
      </c>
      <c r="T302" s="190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191" t="s">
        <v>207</v>
      </c>
      <c r="AT302" s="191" t="s">
        <v>277</v>
      </c>
      <c r="AU302" s="191" t="s">
        <v>173</v>
      </c>
      <c r="AY302" s="19" t="s">
        <v>154</v>
      </c>
      <c r="BE302" s="192">
        <f>IF(N302="základní",J302,0)</f>
        <v>0</v>
      </c>
      <c r="BF302" s="192">
        <f>IF(N302="snížená",J302,0)</f>
        <v>0</v>
      </c>
      <c r="BG302" s="192">
        <f>IF(N302="zákl. přenesená",J302,0)</f>
        <v>0</v>
      </c>
      <c r="BH302" s="192">
        <f>IF(N302="sníž. přenesená",J302,0)</f>
        <v>0</v>
      </c>
      <c r="BI302" s="192">
        <f>IF(N302="nulová",J302,0)</f>
        <v>0</v>
      </c>
      <c r="BJ302" s="19" t="s">
        <v>88</v>
      </c>
      <c r="BK302" s="192">
        <f>ROUND(I302*H302,2)</f>
        <v>0</v>
      </c>
      <c r="BL302" s="19" t="s">
        <v>161</v>
      </c>
      <c r="BM302" s="191" t="s">
        <v>1625</v>
      </c>
    </row>
    <row r="303" spans="2:51" s="14" customFormat="1" ht="11.25">
      <c r="B303" s="210"/>
      <c r="C303" s="211"/>
      <c r="D303" s="200" t="s">
        <v>165</v>
      </c>
      <c r="E303" s="212" t="s">
        <v>79</v>
      </c>
      <c r="F303" s="213" t="s">
        <v>1596</v>
      </c>
      <c r="G303" s="211"/>
      <c r="H303" s="212" t="s">
        <v>79</v>
      </c>
      <c r="I303" s="214"/>
      <c r="J303" s="211"/>
      <c r="K303" s="211"/>
      <c r="L303" s="215"/>
      <c r="M303" s="216"/>
      <c r="N303" s="217"/>
      <c r="O303" s="217"/>
      <c r="P303" s="217"/>
      <c r="Q303" s="217"/>
      <c r="R303" s="217"/>
      <c r="S303" s="217"/>
      <c r="T303" s="218"/>
      <c r="AT303" s="219" t="s">
        <v>165</v>
      </c>
      <c r="AU303" s="219" t="s">
        <v>173</v>
      </c>
      <c r="AV303" s="14" t="s">
        <v>88</v>
      </c>
      <c r="AW303" s="14" t="s">
        <v>41</v>
      </c>
      <c r="AX303" s="14" t="s">
        <v>81</v>
      </c>
      <c r="AY303" s="219" t="s">
        <v>154</v>
      </c>
    </row>
    <row r="304" spans="2:51" s="13" customFormat="1" ht="11.25">
      <c r="B304" s="198"/>
      <c r="C304" s="199"/>
      <c r="D304" s="200" t="s">
        <v>165</v>
      </c>
      <c r="E304" s="201" t="s">
        <v>79</v>
      </c>
      <c r="F304" s="202" t="s">
        <v>161</v>
      </c>
      <c r="G304" s="199"/>
      <c r="H304" s="203">
        <v>4</v>
      </c>
      <c r="I304" s="204"/>
      <c r="J304" s="199"/>
      <c r="K304" s="199"/>
      <c r="L304" s="205"/>
      <c r="M304" s="206"/>
      <c r="N304" s="207"/>
      <c r="O304" s="207"/>
      <c r="P304" s="207"/>
      <c r="Q304" s="207"/>
      <c r="R304" s="207"/>
      <c r="S304" s="207"/>
      <c r="T304" s="208"/>
      <c r="AT304" s="209" t="s">
        <v>165</v>
      </c>
      <c r="AU304" s="209" t="s">
        <v>173</v>
      </c>
      <c r="AV304" s="13" t="s">
        <v>90</v>
      </c>
      <c r="AW304" s="13" t="s">
        <v>41</v>
      </c>
      <c r="AX304" s="13" t="s">
        <v>88</v>
      </c>
      <c r="AY304" s="209" t="s">
        <v>154</v>
      </c>
    </row>
    <row r="305" spans="1:65" s="2" customFormat="1" ht="16.5" customHeight="1">
      <c r="A305" s="37"/>
      <c r="B305" s="38"/>
      <c r="C305" s="231" t="s">
        <v>634</v>
      </c>
      <c r="D305" s="231" t="s">
        <v>277</v>
      </c>
      <c r="E305" s="232" t="s">
        <v>1626</v>
      </c>
      <c r="F305" s="233" t="s">
        <v>1627</v>
      </c>
      <c r="G305" s="234" t="s">
        <v>1539</v>
      </c>
      <c r="H305" s="235">
        <v>4</v>
      </c>
      <c r="I305" s="236"/>
      <c r="J305" s="235">
        <f>ROUND(I305*H305,2)</f>
        <v>0</v>
      </c>
      <c r="K305" s="233" t="s">
        <v>79</v>
      </c>
      <c r="L305" s="237"/>
      <c r="M305" s="238" t="s">
        <v>79</v>
      </c>
      <c r="N305" s="239" t="s">
        <v>51</v>
      </c>
      <c r="O305" s="67"/>
      <c r="P305" s="189">
        <f>O305*H305</f>
        <v>0</v>
      </c>
      <c r="Q305" s="189">
        <v>0.0042</v>
      </c>
      <c r="R305" s="189">
        <f>Q305*H305</f>
        <v>0.0168</v>
      </c>
      <c r="S305" s="189">
        <v>0</v>
      </c>
      <c r="T305" s="190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191" t="s">
        <v>207</v>
      </c>
      <c r="AT305" s="191" t="s">
        <v>277</v>
      </c>
      <c r="AU305" s="191" t="s">
        <v>173</v>
      </c>
      <c r="AY305" s="19" t="s">
        <v>154</v>
      </c>
      <c r="BE305" s="192">
        <f>IF(N305="základní",J305,0)</f>
        <v>0</v>
      </c>
      <c r="BF305" s="192">
        <f>IF(N305="snížená",J305,0)</f>
        <v>0</v>
      </c>
      <c r="BG305" s="192">
        <f>IF(N305="zákl. přenesená",J305,0)</f>
        <v>0</v>
      </c>
      <c r="BH305" s="192">
        <f>IF(N305="sníž. přenesená",J305,0)</f>
        <v>0</v>
      </c>
      <c r="BI305" s="192">
        <f>IF(N305="nulová",J305,0)</f>
        <v>0</v>
      </c>
      <c r="BJ305" s="19" t="s">
        <v>88</v>
      </c>
      <c r="BK305" s="192">
        <f>ROUND(I305*H305,2)</f>
        <v>0</v>
      </c>
      <c r="BL305" s="19" t="s">
        <v>161</v>
      </c>
      <c r="BM305" s="191" t="s">
        <v>1628</v>
      </c>
    </row>
    <row r="306" spans="2:51" s="14" customFormat="1" ht="11.25">
      <c r="B306" s="210"/>
      <c r="C306" s="211"/>
      <c r="D306" s="200" t="s">
        <v>165</v>
      </c>
      <c r="E306" s="212" t="s">
        <v>79</v>
      </c>
      <c r="F306" s="213" t="s">
        <v>1629</v>
      </c>
      <c r="G306" s="211"/>
      <c r="H306" s="212" t="s">
        <v>79</v>
      </c>
      <c r="I306" s="214"/>
      <c r="J306" s="211"/>
      <c r="K306" s="211"/>
      <c r="L306" s="215"/>
      <c r="M306" s="216"/>
      <c r="N306" s="217"/>
      <c r="O306" s="217"/>
      <c r="P306" s="217"/>
      <c r="Q306" s="217"/>
      <c r="R306" s="217"/>
      <c r="S306" s="217"/>
      <c r="T306" s="218"/>
      <c r="AT306" s="219" t="s">
        <v>165</v>
      </c>
      <c r="AU306" s="219" t="s">
        <v>173</v>
      </c>
      <c r="AV306" s="14" t="s">
        <v>88</v>
      </c>
      <c r="AW306" s="14" t="s">
        <v>41</v>
      </c>
      <c r="AX306" s="14" t="s">
        <v>81</v>
      </c>
      <c r="AY306" s="219" t="s">
        <v>154</v>
      </c>
    </row>
    <row r="307" spans="2:51" s="13" customFormat="1" ht="11.25">
      <c r="B307" s="198"/>
      <c r="C307" s="199"/>
      <c r="D307" s="200" t="s">
        <v>165</v>
      </c>
      <c r="E307" s="201" t="s">
        <v>79</v>
      </c>
      <c r="F307" s="202" t="s">
        <v>161</v>
      </c>
      <c r="G307" s="199"/>
      <c r="H307" s="203">
        <v>4</v>
      </c>
      <c r="I307" s="204"/>
      <c r="J307" s="199"/>
      <c r="K307" s="199"/>
      <c r="L307" s="205"/>
      <c r="M307" s="206"/>
      <c r="N307" s="207"/>
      <c r="O307" s="207"/>
      <c r="P307" s="207"/>
      <c r="Q307" s="207"/>
      <c r="R307" s="207"/>
      <c r="S307" s="207"/>
      <c r="T307" s="208"/>
      <c r="AT307" s="209" t="s">
        <v>165</v>
      </c>
      <c r="AU307" s="209" t="s">
        <v>173</v>
      </c>
      <c r="AV307" s="13" t="s">
        <v>90</v>
      </c>
      <c r="AW307" s="13" t="s">
        <v>41</v>
      </c>
      <c r="AX307" s="13" t="s">
        <v>88</v>
      </c>
      <c r="AY307" s="209" t="s">
        <v>154</v>
      </c>
    </row>
    <row r="308" spans="1:65" s="2" customFormat="1" ht="16.5" customHeight="1">
      <c r="A308" s="37"/>
      <c r="B308" s="38"/>
      <c r="C308" s="231" t="s">
        <v>639</v>
      </c>
      <c r="D308" s="231" t="s">
        <v>277</v>
      </c>
      <c r="E308" s="232" t="s">
        <v>1630</v>
      </c>
      <c r="F308" s="233" t="s">
        <v>1631</v>
      </c>
      <c r="G308" s="234" t="s">
        <v>1539</v>
      </c>
      <c r="H308" s="235">
        <v>2</v>
      </c>
      <c r="I308" s="236"/>
      <c r="J308" s="235">
        <f>ROUND(I308*H308,2)</f>
        <v>0</v>
      </c>
      <c r="K308" s="233" t="s">
        <v>79</v>
      </c>
      <c r="L308" s="237"/>
      <c r="M308" s="238" t="s">
        <v>79</v>
      </c>
      <c r="N308" s="239" t="s">
        <v>51</v>
      </c>
      <c r="O308" s="67"/>
      <c r="P308" s="189">
        <f>O308*H308</f>
        <v>0</v>
      </c>
      <c r="Q308" s="189">
        <v>0.0042</v>
      </c>
      <c r="R308" s="189">
        <f>Q308*H308</f>
        <v>0.0084</v>
      </c>
      <c r="S308" s="189">
        <v>0</v>
      </c>
      <c r="T308" s="190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191" t="s">
        <v>207</v>
      </c>
      <c r="AT308" s="191" t="s">
        <v>277</v>
      </c>
      <c r="AU308" s="191" t="s">
        <v>173</v>
      </c>
      <c r="AY308" s="19" t="s">
        <v>154</v>
      </c>
      <c r="BE308" s="192">
        <f>IF(N308="základní",J308,0)</f>
        <v>0</v>
      </c>
      <c r="BF308" s="192">
        <f>IF(N308="snížená",J308,0)</f>
        <v>0</v>
      </c>
      <c r="BG308" s="192">
        <f>IF(N308="zákl. přenesená",J308,0)</f>
        <v>0</v>
      </c>
      <c r="BH308" s="192">
        <f>IF(N308="sníž. přenesená",J308,0)</f>
        <v>0</v>
      </c>
      <c r="BI308" s="192">
        <f>IF(N308="nulová",J308,0)</f>
        <v>0</v>
      </c>
      <c r="BJ308" s="19" t="s">
        <v>88</v>
      </c>
      <c r="BK308" s="192">
        <f>ROUND(I308*H308,2)</f>
        <v>0</v>
      </c>
      <c r="BL308" s="19" t="s">
        <v>161</v>
      </c>
      <c r="BM308" s="191" t="s">
        <v>1632</v>
      </c>
    </row>
    <row r="309" spans="2:51" s="14" customFormat="1" ht="11.25">
      <c r="B309" s="210"/>
      <c r="C309" s="211"/>
      <c r="D309" s="200" t="s">
        <v>165</v>
      </c>
      <c r="E309" s="212" t="s">
        <v>79</v>
      </c>
      <c r="F309" s="213" t="s">
        <v>1629</v>
      </c>
      <c r="G309" s="211"/>
      <c r="H309" s="212" t="s">
        <v>79</v>
      </c>
      <c r="I309" s="214"/>
      <c r="J309" s="211"/>
      <c r="K309" s="211"/>
      <c r="L309" s="215"/>
      <c r="M309" s="216"/>
      <c r="N309" s="217"/>
      <c r="O309" s="217"/>
      <c r="P309" s="217"/>
      <c r="Q309" s="217"/>
      <c r="R309" s="217"/>
      <c r="S309" s="217"/>
      <c r="T309" s="218"/>
      <c r="AT309" s="219" t="s">
        <v>165</v>
      </c>
      <c r="AU309" s="219" t="s">
        <v>173</v>
      </c>
      <c r="AV309" s="14" t="s">
        <v>88</v>
      </c>
      <c r="AW309" s="14" t="s">
        <v>41</v>
      </c>
      <c r="AX309" s="14" t="s">
        <v>81</v>
      </c>
      <c r="AY309" s="219" t="s">
        <v>154</v>
      </c>
    </row>
    <row r="310" spans="2:51" s="13" customFormat="1" ht="11.25">
      <c r="B310" s="198"/>
      <c r="C310" s="199"/>
      <c r="D310" s="200" t="s">
        <v>165</v>
      </c>
      <c r="E310" s="201" t="s">
        <v>79</v>
      </c>
      <c r="F310" s="202" t="s">
        <v>90</v>
      </c>
      <c r="G310" s="199"/>
      <c r="H310" s="203">
        <v>2</v>
      </c>
      <c r="I310" s="204"/>
      <c r="J310" s="199"/>
      <c r="K310" s="199"/>
      <c r="L310" s="205"/>
      <c r="M310" s="206"/>
      <c r="N310" s="207"/>
      <c r="O310" s="207"/>
      <c r="P310" s="207"/>
      <c r="Q310" s="207"/>
      <c r="R310" s="207"/>
      <c r="S310" s="207"/>
      <c r="T310" s="208"/>
      <c r="AT310" s="209" t="s">
        <v>165</v>
      </c>
      <c r="AU310" s="209" t="s">
        <v>173</v>
      </c>
      <c r="AV310" s="13" t="s">
        <v>90</v>
      </c>
      <c r="AW310" s="13" t="s">
        <v>41</v>
      </c>
      <c r="AX310" s="13" t="s">
        <v>88</v>
      </c>
      <c r="AY310" s="209" t="s">
        <v>154</v>
      </c>
    </row>
    <row r="311" spans="1:65" s="2" customFormat="1" ht="16.5" customHeight="1">
      <c r="A311" s="37"/>
      <c r="B311" s="38"/>
      <c r="C311" s="181" t="s">
        <v>644</v>
      </c>
      <c r="D311" s="181" t="s">
        <v>156</v>
      </c>
      <c r="E311" s="182" t="s">
        <v>1633</v>
      </c>
      <c r="F311" s="183" t="s">
        <v>1634</v>
      </c>
      <c r="G311" s="184" t="s">
        <v>294</v>
      </c>
      <c r="H311" s="185">
        <v>2</v>
      </c>
      <c r="I311" s="186"/>
      <c r="J311" s="185">
        <f>ROUND(I311*H311,2)</f>
        <v>0</v>
      </c>
      <c r="K311" s="183" t="s">
        <v>79</v>
      </c>
      <c r="L311" s="42"/>
      <c r="M311" s="187" t="s">
        <v>79</v>
      </c>
      <c r="N311" s="188" t="s">
        <v>51</v>
      </c>
      <c r="O311" s="67"/>
      <c r="P311" s="189">
        <f>O311*H311</f>
        <v>0</v>
      </c>
      <c r="Q311" s="189">
        <v>0</v>
      </c>
      <c r="R311" s="189">
        <f>Q311*H311</f>
        <v>0</v>
      </c>
      <c r="S311" s="189">
        <v>0</v>
      </c>
      <c r="T311" s="190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191" t="s">
        <v>161</v>
      </c>
      <c r="AT311" s="191" t="s">
        <v>156</v>
      </c>
      <c r="AU311" s="191" t="s">
        <v>173</v>
      </c>
      <c r="AY311" s="19" t="s">
        <v>154</v>
      </c>
      <c r="BE311" s="192">
        <f>IF(N311="základní",J311,0)</f>
        <v>0</v>
      </c>
      <c r="BF311" s="192">
        <f>IF(N311="snížená",J311,0)</f>
        <v>0</v>
      </c>
      <c r="BG311" s="192">
        <f>IF(N311="zákl. přenesená",J311,0)</f>
        <v>0</v>
      </c>
      <c r="BH311" s="192">
        <f>IF(N311="sníž. přenesená",J311,0)</f>
        <v>0</v>
      </c>
      <c r="BI311" s="192">
        <f>IF(N311="nulová",J311,0)</f>
        <v>0</v>
      </c>
      <c r="BJ311" s="19" t="s">
        <v>88</v>
      </c>
      <c r="BK311" s="192">
        <f>ROUND(I311*H311,2)</f>
        <v>0</v>
      </c>
      <c r="BL311" s="19" t="s">
        <v>161</v>
      </c>
      <c r="BM311" s="191" t="s">
        <v>1635</v>
      </c>
    </row>
    <row r="312" spans="1:65" s="2" customFormat="1" ht="16.5" customHeight="1">
      <c r="A312" s="37"/>
      <c r="B312" s="38"/>
      <c r="C312" s="231" t="s">
        <v>649</v>
      </c>
      <c r="D312" s="231" t="s">
        <v>277</v>
      </c>
      <c r="E312" s="232" t="s">
        <v>1636</v>
      </c>
      <c r="F312" s="233" t="s">
        <v>1637</v>
      </c>
      <c r="G312" s="234" t="s">
        <v>294</v>
      </c>
      <c r="H312" s="235">
        <v>2</v>
      </c>
      <c r="I312" s="236"/>
      <c r="J312" s="235">
        <f>ROUND(I312*H312,2)</f>
        <v>0</v>
      </c>
      <c r="K312" s="233" t="s">
        <v>79</v>
      </c>
      <c r="L312" s="237"/>
      <c r="M312" s="238" t="s">
        <v>79</v>
      </c>
      <c r="N312" s="239" t="s">
        <v>51</v>
      </c>
      <c r="O312" s="67"/>
      <c r="P312" s="189">
        <f>O312*H312</f>
        <v>0</v>
      </c>
      <c r="Q312" s="189">
        <v>0.00029</v>
      </c>
      <c r="R312" s="189">
        <f>Q312*H312</f>
        <v>0.00058</v>
      </c>
      <c r="S312" s="189">
        <v>0</v>
      </c>
      <c r="T312" s="190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191" t="s">
        <v>207</v>
      </c>
      <c r="AT312" s="191" t="s">
        <v>277</v>
      </c>
      <c r="AU312" s="191" t="s">
        <v>173</v>
      </c>
      <c r="AY312" s="19" t="s">
        <v>154</v>
      </c>
      <c r="BE312" s="192">
        <f>IF(N312="základní",J312,0)</f>
        <v>0</v>
      </c>
      <c r="BF312" s="192">
        <f>IF(N312="snížená",J312,0)</f>
        <v>0</v>
      </c>
      <c r="BG312" s="192">
        <f>IF(N312="zákl. přenesená",J312,0)</f>
        <v>0</v>
      </c>
      <c r="BH312" s="192">
        <f>IF(N312="sníž. přenesená",J312,0)</f>
        <v>0</v>
      </c>
      <c r="BI312" s="192">
        <f>IF(N312="nulová",J312,0)</f>
        <v>0</v>
      </c>
      <c r="BJ312" s="19" t="s">
        <v>88</v>
      </c>
      <c r="BK312" s="192">
        <f>ROUND(I312*H312,2)</f>
        <v>0</v>
      </c>
      <c r="BL312" s="19" t="s">
        <v>161</v>
      </c>
      <c r="BM312" s="191" t="s">
        <v>1638</v>
      </c>
    </row>
    <row r="313" spans="2:51" s="14" customFormat="1" ht="11.25">
      <c r="B313" s="210"/>
      <c r="C313" s="211"/>
      <c r="D313" s="200" t="s">
        <v>165</v>
      </c>
      <c r="E313" s="212" t="s">
        <v>79</v>
      </c>
      <c r="F313" s="213" t="s">
        <v>1596</v>
      </c>
      <c r="G313" s="211"/>
      <c r="H313" s="212" t="s">
        <v>79</v>
      </c>
      <c r="I313" s="214"/>
      <c r="J313" s="211"/>
      <c r="K313" s="211"/>
      <c r="L313" s="215"/>
      <c r="M313" s="216"/>
      <c r="N313" s="217"/>
      <c r="O313" s="217"/>
      <c r="P313" s="217"/>
      <c r="Q313" s="217"/>
      <c r="R313" s="217"/>
      <c r="S313" s="217"/>
      <c r="T313" s="218"/>
      <c r="AT313" s="219" t="s">
        <v>165</v>
      </c>
      <c r="AU313" s="219" t="s">
        <v>173</v>
      </c>
      <c r="AV313" s="14" t="s">
        <v>88</v>
      </c>
      <c r="AW313" s="14" t="s">
        <v>41</v>
      </c>
      <c r="AX313" s="14" t="s">
        <v>81</v>
      </c>
      <c r="AY313" s="219" t="s">
        <v>154</v>
      </c>
    </row>
    <row r="314" spans="2:51" s="13" customFormat="1" ht="11.25">
      <c r="B314" s="198"/>
      <c r="C314" s="199"/>
      <c r="D314" s="200" t="s">
        <v>165</v>
      </c>
      <c r="E314" s="201" t="s">
        <v>79</v>
      </c>
      <c r="F314" s="202" t="s">
        <v>90</v>
      </c>
      <c r="G314" s="199"/>
      <c r="H314" s="203">
        <v>2</v>
      </c>
      <c r="I314" s="204"/>
      <c r="J314" s="199"/>
      <c r="K314" s="199"/>
      <c r="L314" s="205"/>
      <c r="M314" s="206"/>
      <c r="N314" s="207"/>
      <c r="O314" s="207"/>
      <c r="P314" s="207"/>
      <c r="Q314" s="207"/>
      <c r="R314" s="207"/>
      <c r="S314" s="207"/>
      <c r="T314" s="208"/>
      <c r="AT314" s="209" t="s">
        <v>165</v>
      </c>
      <c r="AU314" s="209" t="s">
        <v>173</v>
      </c>
      <c r="AV314" s="13" t="s">
        <v>90</v>
      </c>
      <c r="AW314" s="13" t="s">
        <v>41</v>
      </c>
      <c r="AX314" s="13" t="s">
        <v>88</v>
      </c>
      <c r="AY314" s="209" t="s">
        <v>154</v>
      </c>
    </row>
    <row r="315" spans="1:65" s="2" customFormat="1" ht="16.5" customHeight="1">
      <c r="A315" s="37"/>
      <c r="B315" s="38"/>
      <c r="C315" s="181" t="s">
        <v>660</v>
      </c>
      <c r="D315" s="181" t="s">
        <v>156</v>
      </c>
      <c r="E315" s="182" t="s">
        <v>1639</v>
      </c>
      <c r="F315" s="183" t="s">
        <v>1640</v>
      </c>
      <c r="G315" s="184" t="s">
        <v>294</v>
      </c>
      <c r="H315" s="185">
        <v>6</v>
      </c>
      <c r="I315" s="186"/>
      <c r="J315" s="185">
        <f>ROUND(I315*H315,2)</f>
        <v>0</v>
      </c>
      <c r="K315" s="183" t="s">
        <v>79</v>
      </c>
      <c r="L315" s="42"/>
      <c r="M315" s="187" t="s">
        <v>79</v>
      </c>
      <c r="N315" s="188" t="s">
        <v>51</v>
      </c>
      <c r="O315" s="67"/>
      <c r="P315" s="189">
        <f>O315*H315</f>
        <v>0</v>
      </c>
      <c r="Q315" s="189">
        <v>0</v>
      </c>
      <c r="R315" s="189">
        <f>Q315*H315</f>
        <v>0</v>
      </c>
      <c r="S315" s="189">
        <v>0</v>
      </c>
      <c r="T315" s="190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191" t="s">
        <v>161</v>
      </c>
      <c r="AT315" s="191" t="s">
        <v>156</v>
      </c>
      <c r="AU315" s="191" t="s">
        <v>173</v>
      </c>
      <c r="AY315" s="19" t="s">
        <v>154</v>
      </c>
      <c r="BE315" s="192">
        <f>IF(N315="základní",J315,0)</f>
        <v>0</v>
      </c>
      <c r="BF315" s="192">
        <f>IF(N315="snížená",J315,0)</f>
        <v>0</v>
      </c>
      <c r="BG315" s="192">
        <f>IF(N315="zákl. přenesená",J315,0)</f>
        <v>0</v>
      </c>
      <c r="BH315" s="192">
        <f>IF(N315="sníž. přenesená",J315,0)</f>
        <v>0</v>
      </c>
      <c r="BI315" s="192">
        <f>IF(N315="nulová",J315,0)</f>
        <v>0</v>
      </c>
      <c r="BJ315" s="19" t="s">
        <v>88</v>
      </c>
      <c r="BK315" s="192">
        <f>ROUND(I315*H315,2)</f>
        <v>0</v>
      </c>
      <c r="BL315" s="19" t="s">
        <v>161</v>
      </c>
      <c r="BM315" s="191" t="s">
        <v>1641</v>
      </c>
    </row>
    <row r="316" spans="2:51" s="13" customFormat="1" ht="11.25">
      <c r="B316" s="198"/>
      <c r="C316" s="199"/>
      <c r="D316" s="200" t="s">
        <v>165</v>
      </c>
      <c r="E316" s="201" t="s">
        <v>79</v>
      </c>
      <c r="F316" s="202" t="s">
        <v>1642</v>
      </c>
      <c r="G316" s="199"/>
      <c r="H316" s="203">
        <v>6</v>
      </c>
      <c r="I316" s="204"/>
      <c r="J316" s="199"/>
      <c r="K316" s="199"/>
      <c r="L316" s="205"/>
      <c r="M316" s="206"/>
      <c r="N316" s="207"/>
      <c r="O316" s="207"/>
      <c r="P316" s="207"/>
      <c r="Q316" s="207"/>
      <c r="R316" s="207"/>
      <c r="S316" s="207"/>
      <c r="T316" s="208"/>
      <c r="AT316" s="209" t="s">
        <v>165</v>
      </c>
      <c r="AU316" s="209" t="s">
        <v>173</v>
      </c>
      <c r="AV316" s="13" t="s">
        <v>90</v>
      </c>
      <c r="AW316" s="13" t="s">
        <v>41</v>
      </c>
      <c r="AX316" s="13" t="s">
        <v>88</v>
      </c>
      <c r="AY316" s="209" t="s">
        <v>154</v>
      </c>
    </row>
    <row r="317" spans="1:65" s="2" customFormat="1" ht="16.5" customHeight="1">
      <c r="A317" s="37"/>
      <c r="B317" s="38"/>
      <c r="C317" s="231" t="s">
        <v>666</v>
      </c>
      <c r="D317" s="231" t="s">
        <v>277</v>
      </c>
      <c r="E317" s="232" t="s">
        <v>1643</v>
      </c>
      <c r="F317" s="233" t="s">
        <v>1644</v>
      </c>
      <c r="G317" s="234" t="s">
        <v>294</v>
      </c>
      <c r="H317" s="235">
        <v>4</v>
      </c>
      <c r="I317" s="236"/>
      <c r="J317" s="235">
        <f>ROUND(I317*H317,2)</f>
        <v>0</v>
      </c>
      <c r="K317" s="233" t="s">
        <v>79</v>
      </c>
      <c r="L317" s="237"/>
      <c r="M317" s="238" t="s">
        <v>79</v>
      </c>
      <c r="N317" s="239" t="s">
        <v>51</v>
      </c>
      <c r="O317" s="67"/>
      <c r="P317" s="189">
        <f>O317*H317</f>
        <v>0</v>
      </c>
      <c r="Q317" s="189">
        <v>0.00043</v>
      </c>
      <c r="R317" s="189">
        <f>Q317*H317</f>
        <v>0.00172</v>
      </c>
      <c r="S317" s="189">
        <v>0</v>
      </c>
      <c r="T317" s="190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191" t="s">
        <v>207</v>
      </c>
      <c r="AT317" s="191" t="s">
        <v>277</v>
      </c>
      <c r="AU317" s="191" t="s">
        <v>173</v>
      </c>
      <c r="AY317" s="19" t="s">
        <v>154</v>
      </c>
      <c r="BE317" s="192">
        <f>IF(N317="základní",J317,0)</f>
        <v>0</v>
      </c>
      <c r="BF317" s="192">
        <f>IF(N317="snížená",J317,0)</f>
        <v>0</v>
      </c>
      <c r="BG317" s="192">
        <f>IF(N317="zákl. přenesená",J317,0)</f>
        <v>0</v>
      </c>
      <c r="BH317" s="192">
        <f>IF(N317="sníž. přenesená",J317,0)</f>
        <v>0</v>
      </c>
      <c r="BI317" s="192">
        <f>IF(N317="nulová",J317,0)</f>
        <v>0</v>
      </c>
      <c r="BJ317" s="19" t="s">
        <v>88</v>
      </c>
      <c r="BK317" s="192">
        <f>ROUND(I317*H317,2)</f>
        <v>0</v>
      </c>
      <c r="BL317" s="19" t="s">
        <v>161</v>
      </c>
      <c r="BM317" s="191" t="s">
        <v>1645</v>
      </c>
    </row>
    <row r="318" spans="2:51" s="14" customFormat="1" ht="11.25">
      <c r="B318" s="210"/>
      <c r="C318" s="211"/>
      <c r="D318" s="200" t="s">
        <v>165</v>
      </c>
      <c r="E318" s="212" t="s">
        <v>79</v>
      </c>
      <c r="F318" s="213" t="s">
        <v>1596</v>
      </c>
      <c r="G318" s="211"/>
      <c r="H318" s="212" t="s">
        <v>79</v>
      </c>
      <c r="I318" s="214"/>
      <c r="J318" s="211"/>
      <c r="K318" s="211"/>
      <c r="L318" s="215"/>
      <c r="M318" s="216"/>
      <c r="N318" s="217"/>
      <c r="O318" s="217"/>
      <c r="P318" s="217"/>
      <c r="Q318" s="217"/>
      <c r="R318" s="217"/>
      <c r="S318" s="217"/>
      <c r="T318" s="218"/>
      <c r="AT318" s="219" t="s">
        <v>165</v>
      </c>
      <c r="AU318" s="219" t="s">
        <v>173</v>
      </c>
      <c r="AV318" s="14" t="s">
        <v>88</v>
      </c>
      <c r="AW318" s="14" t="s">
        <v>41</v>
      </c>
      <c r="AX318" s="14" t="s">
        <v>81</v>
      </c>
      <c r="AY318" s="219" t="s">
        <v>154</v>
      </c>
    </row>
    <row r="319" spans="2:51" s="13" customFormat="1" ht="11.25">
      <c r="B319" s="198"/>
      <c r="C319" s="199"/>
      <c r="D319" s="200" t="s">
        <v>165</v>
      </c>
      <c r="E319" s="201" t="s">
        <v>79</v>
      </c>
      <c r="F319" s="202" t="s">
        <v>161</v>
      </c>
      <c r="G319" s="199"/>
      <c r="H319" s="203">
        <v>4</v>
      </c>
      <c r="I319" s="204"/>
      <c r="J319" s="199"/>
      <c r="K319" s="199"/>
      <c r="L319" s="205"/>
      <c r="M319" s="206"/>
      <c r="N319" s="207"/>
      <c r="O319" s="207"/>
      <c r="P319" s="207"/>
      <c r="Q319" s="207"/>
      <c r="R319" s="207"/>
      <c r="S319" s="207"/>
      <c r="T319" s="208"/>
      <c r="AT319" s="209" t="s">
        <v>165</v>
      </c>
      <c r="AU319" s="209" t="s">
        <v>173</v>
      </c>
      <c r="AV319" s="13" t="s">
        <v>90</v>
      </c>
      <c r="AW319" s="13" t="s">
        <v>41</v>
      </c>
      <c r="AX319" s="13" t="s">
        <v>88</v>
      </c>
      <c r="AY319" s="209" t="s">
        <v>154</v>
      </c>
    </row>
    <row r="320" spans="1:65" s="2" customFormat="1" ht="16.5" customHeight="1">
      <c r="A320" s="37"/>
      <c r="B320" s="38"/>
      <c r="C320" s="231" t="s">
        <v>678</v>
      </c>
      <c r="D320" s="231" t="s">
        <v>277</v>
      </c>
      <c r="E320" s="232" t="s">
        <v>1646</v>
      </c>
      <c r="F320" s="233" t="s">
        <v>1647</v>
      </c>
      <c r="G320" s="234" t="s">
        <v>294</v>
      </c>
      <c r="H320" s="235">
        <v>2</v>
      </c>
      <c r="I320" s="236"/>
      <c r="J320" s="235">
        <f>ROUND(I320*H320,2)</f>
        <v>0</v>
      </c>
      <c r="K320" s="233" t="s">
        <v>79</v>
      </c>
      <c r="L320" s="237"/>
      <c r="M320" s="238" t="s">
        <v>79</v>
      </c>
      <c r="N320" s="239" t="s">
        <v>51</v>
      </c>
      <c r="O320" s="67"/>
      <c r="P320" s="189">
        <f>O320*H320</f>
        <v>0</v>
      </c>
      <c r="Q320" s="189">
        <v>0.00043</v>
      </c>
      <c r="R320" s="189">
        <f>Q320*H320</f>
        <v>0.00086</v>
      </c>
      <c r="S320" s="189">
        <v>0</v>
      </c>
      <c r="T320" s="190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191" t="s">
        <v>207</v>
      </c>
      <c r="AT320" s="191" t="s">
        <v>277</v>
      </c>
      <c r="AU320" s="191" t="s">
        <v>173</v>
      </c>
      <c r="AY320" s="19" t="s">
        <v>154</v>
      </c>
      <c r="BE320" s="192">
        <f>IF(N320="základní",J320,0)</f>
        <v>0</v>
      </c>
      <c r="BF320" s="192">
        <f>IF(N320="snížená",J320,0)</f>
        <v>0</v>
      </c>
      <c r="BG320" s="192">
        <f>IF(N320="zákl. přenesená",J320,0)</f>
        <v>0</v>
      </c>
      <c r="BH320" s="192">
        <f>IF(N320="sníž. přenesená",J320,0)</f>
        <v>0</v>
      </c>
      <c r="BI320" s="192">
        <f>IF(N320="nulová",J320,0)</f>
        <v>0</v>
      </c>
      <c r="BJ320" s="19" t="s">
        <v>88</v>
      </c>
      <c r="BK320" s="192">
        <f>ROUND(I320*H320,2)</f>
        <v>0</v>
      </c>
      <c r="BL320" s="19" t="s">
        <v>161</v>
      </c>
      <c r="BM320" s="191" t="s">
        <v>1648</v>
      </c>
    </row>
    <row r="321" spans="2:51" s="14" customFormat="1" ht="11.25">
      <c r="B321" s="210"/>
      <c r="C321" s="211"/>
      <c r="D321" s="200" t="s">
        <v>165</v>
      </c>
      <c r="E321" s="212" t="s">
        <v>79</v>
      </c>
      <c r="F321" s="213" t="s">
        <v>1596</v>
      </c>
      <c r="G321" s="211"/>
      <c r="H321" s="212" t="s">
        <v>79</v>
      </c>
      <c r="I321" s="214"/>
      <c r="J321" s="211"/>
      <c r="K321" s="211"/>
      <c r="L321" s="215"/>
      <c r="M321" s="216"/>
      <c r="N321" s="217"/>
      <c r="O321" s="217"/>
      <c r="P321" s="217"/>
      <c r="Q321" s="217"/>
      <c r="R321" s="217"/>
      <c r="S321" s="217"/>
      <c r="T321" s="218"/>
      <c r="AT321" s="219" t="s">
        <v>165</v>
      </c>
      <c r="AU321" s="219" t="s">
        <v>173</v>
      </c>
      <c r="AV321" s="14" t="s">
        <v>88</v>
      </c>
      <c r="AW321" s="14" t="s">
        <v>41</v>
      </c>
      <c r="AX321" s="14" t="s">
        <v>81</v>
      </c>
      <c r="AY321" s="219" t="s">
        <v>154</v>
      </c>
    </row>
    <row r="322" spans="2:51" s="13" customFormat="1" ht="11.25">
      <c r="B322" s="198"/>
      <c r="C322" s="199"/>
      <c r="D322" s="200" t="s">
        <v>165</v>
      </c>
      <c r="E322" s="201" t="s">
        <v>79</v>
      </c>
      <c r="F322" s="202" t="s">
        <v>90</v>
      </c>
      <c r="G322" s="199"/>
      <c r="H322" s="203">
        <v>2</v>
      </c>
      <c r="I322" s="204"/>
      <c r="J322" s="199"/>
      <c r="K322" s="199"/>
      <c r="L322" s="205"/>
      <c r="M322" s="206"/>
      <c r="N322" s="207"/>
      <c r="O322" s="207"/>
      <c r="P322" s="207"/>
      <c r="Q322" s="207"/>
      <c r="R322" s="207"/>
      <c r="S322" s="207"/>
      <c r="T322" s="208"/>
      <c r="AT322" s="209" t="s">
        <v>165</v>
      </c>
      <c r="AU322" s="209" t="s">
        <v>173</v>
      </c>
      <c r="AV322" s="13" t="s">
        <v>90</v>
      </c>
      <c r="AW322" s="13" t="s">
        <v>41</v>
      </c>
      <c r="AX322" s="13" t="s">
        <v>88</v>
      </c>
      <c r="AY322" s="209" t="s">
        <v>154</v>
      </c>
    </row>
    <row r="323" spans="2:63" s="12" customFormat="1" ht="22.9" customHeight="1">
      <c r="B323" s="165"/>
      <c r="C323" s="166"/>
      <c r="D323" s="167" t="s">
        <v>80</v>
      </c>
      <c r="E323" s="179" t="s">
        <v>213</v>
      </c>
      <c r="F323" s="179" t="s">
        <v>707</v>
      </c>
      <c r="G323" s="166"/>
      <c r="H323" s="166"/>
      <c r="I323" s="169"/>
      <c r="J323" s="180">
        <f>BK323</f>
        <v>0</v>
      </c>
      <c r="K323" s="166"/>
      <c r="L323" s="171"/>
      <c r="M323" s="172"/>
      <c r="N323" s="173"/>
      <c r="O323" s="173"/>
      <c r="P323" s="174">
        <f>SUM(P324:P335)</f>
        <v>0</v>
      </c>
      <c r="Q323" s="173"/>
      <c r="R323" s="174">
        <f>SUM(R324:R335)</f>
        <v>0</v>
      </c>
      <c r="S323" s="173"/>
      <c r="T323" s="175">
        <f>SUM(T324:T335)</f>
        <v>5.243799999999999</v>
      </c>
      <c r="AR323" s="176" t="s">
        <v>88</v>
      </c>
      <c r="AT323" s="177" t="s">
        <v>80</v>
      </c>
      <c r="AU323" s="177" t="s">
        <v>88</v>
      </c>
      <c r="AY323" s="176" t="s">
        <v>154</v>
      </c>
      <c r="BK323" s="178">
        <f>SUM(BK324:BK335)</f>
        <v>0</v>
      </c>
    </row>
    <row r="324" spans="1:65" s="2" customFormat="1" ht="21.75" customHeight="1">
      <c r="A324" s="37"/>
      <c r="B324" s="38"/>
      <c r="C324" s="181" t="s">
        <v>683</v>
      </c>
      <c r="D324" s="181" t="s">
        <v>156</v>
      </c>
      <c r="E324" s="182" t="s">
        <v>1649</v>
      </c>
      <c r="F324" s="183" t="s">
        <v>1650</v>
      </c>
      <c r="G324" s="184" t="s">
        <v>159</v>
      </c>
      <c r="H324" s="185">
        <v>110</v>
      </c>
      <c r="I324" s="186"/>
      <c r="J324" s="185">
        <f>ROUND(I324*H324,2)</f>
        <v>0</v>
      </c>
      <c r="K324" s="183" t="s">
        <v>160</v>
      </c>
      <c r="L324" s="42"/>
      <c r="M324" s="187" t="s">
        <v>79</v>
      </c>
      <c r="N324" s="188" t="s">
        <v>51</v>
      </c>
      <c r="O324" s="67"/>
      <c r="P324" s="189">
        <f>O324*H324</f>
        <v>0</v>
      </c>
      <c r="Q324" s="189">
        <v>0</v>
      </c>
      <c r="R324" s="189">
        <f>Q324*H324</f>
        <v>0</v>
      </c>
      <c r="S324" s="189">
        <v>0.044</v>
      </c>
      <c r="T324" s="190">
        <f>S324*H324</f>
        <v>4.84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191" t="s">
        <v>161</v>
      </c>
      <c r="AT324" s="191" t="s">
        <v>156</v>
      </c>
      <c r="AU324" s="191" t="s">
        <v>90</v>
      </c>
      <c r="AY324" s="19" t="s">
        <v>154</v>
      </c>
      <c r="BE324" s="192">
        <f>IF(N324="základní",J324,0)</f>
        <v>0</v>
      </c>
      <c r="BF324" s="192">
        <f>IF(N324="snížená",J324,0)</f>
        <v>0</v>
      </c>
      <c r="BG324" s="192">
        <f>IF(N324="zákl. přenesená",J324,0)</f>
        <v>0</v>
      </c>
      <c r="BH324" s="192">
        <f>IF(N324="sníž. přenesená",J324,0)</f>
        <v>0</v>
      </c>
      <c r="BI324" s="192">
        <f>IF(N324="nulová",J324,0)</f>
        <v>0</v>
      </c>
      <c r="BJ324" s="19" t="s">
        <v>88</v>
      </c>
      <c r="BK324" s="192">
        <f>ROUND(I324*H324,2)</f>
        <v>0</v>
      </c>
      <c r="BL324" s="19" t="s">
        <v>161</v>
      </c>
      <c r="BM324" s="191" t="s">
        <v>1651</v>
      </c>
    </row>
    <row r="325" spans="1:47" s="2" customFormat="1" ht="11.25">
      <c r="A325" s="37"/>
      <c r="B325" s="38"/>
      <c r="C325" s="39"/>
      <c r="D325" s="193" t="s">
        <v>163</v>
      </c>
      <c r="E325" s="39"/>
      <c r="F325" s="194" t="s">
        <v>1652</v>
      </c>
      <c r="G325" s="39"/>
      <c r="H325" s="39"/>
      <c r="I325" s="195"/>
      <c r="J325" s="39"/>
      <c r="K325" s="39"/>
      <c r="L325" s="42"/>
      <c r="M325" s="196"/>
      <c r="N325" s="197"/>
      <c r="O325" s="67"/>
      <c r="P325" s="67"/>
      <c r="Q325" s="67"/>
      <c r="R325" s="67"/>
      <c r="S325" s="67"/>
      <c r="T325" s="68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T325" s="19" t="s">
        <v>163</v>
      </c>
      <c r="AU325" s="19" t="s">
        <v>90</v>
      </c>
    </row>
    <row r="326" spans="2:51" s="13" customFormat="1" ht="11.25">
      <c r="B326" s="198"/>
      <c r="C326" s="199"/>
      <c r="D326" s="200" t="s">
        <v>165</v>
      </c>
      <c r="E326" s="201" t="s">
        <v>79</v>
      </c>
      <c r="F326" s="202" t="s">
        <v>1653</v>
      </c>
      <c r="G326" s="199"/>
      <c r="H326" s="203">
        <v>110</v>
      </c>
      <c r="I326" s="204"/>
      <c r="J326" s="199"/>
      <c r="K326" s="199"/>
      <c r="L326" s="205"/>
      <c r="M326" s="206"/>
      <c r="N326" s="207"/>
      <c r="O326" s="207"/>
      <c r="P326" s="207"/>
      <c r="Q326" s="207"/>
      <c r="R326" s="207"/>
      <c r="S326" s="207"/>
      <c r="T326" s="208"/>
      <c r="AT326" s="209" t="s">
        <v>165</v>
      </c>
      <c r="AU326" s="209" t="s">
        <v>90</v>
      </c>
      <c r="AV326" s="13" t="s">
        <v>90</v>
      </c>
      <c r="AW326" s="13" t="s">
        <v>41</v>
      </c>
      <c r="AX326" s="13" t="s">
        <v>88</v>
      </c>
      <c r="AY326" s="209" t="s">
        <v>154</v>
      </c>
    </row>
    <row r="327" spans="1:65" s="2" customFormat="1" ht="24.2" customHeight="1">
      <c r="A327" s="37"/>
      <c r="B327" s="38"/>
      <c r="C327" s="181" t="s">
        <v>691</v>
      </c>
      <c r="D327" s="181" t="s">
        <v>156</v>
      </c>
      <c r="E327" s="182" t="s">
        <v>1654</v>
      </c>
      <c r="F327" s="183" t="s">
        <v>1655</v>
      </c>
      <c r="G327" s="184" t="s">
        <v>294</v>
      </c>
      <c r="H327" s="185">
        <v>6</v>
      </c>
      <c r="I327" s="186"/>
      <c r="J327" s="185">
        <f>ROUND(I327*H327,2)</f>
        <v>0</v>
      </c>
      <c r="K327" s="183" t="s">
        <v>160</v>
      </c>
      <c r="L327" s="42"/>
      <c r="M327" s="187" t="s">
        <v>79</v>
      </c>
      <c r="N327" s="188" t="s">
        <v>51</v>
      </c>
      <c r="O327" s="67"/>
      <c r="P327" s="189">
        <f>O327*H327</f>
        <v>0</v>
      </c>
      <c r="Q327" s="189">
        <v>0</v>
      </c>
      <c r="R327" s="189">
        <f>Q327*H327</f>
        <v>0</v>
      </c>
      <c r="S327" s="189">
        <v>0.0173</v>
      </c>
      <c r="T327" s="190">
        <f>S327*H327</f>
        <v>0.1038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191" t="s">
        <v>161</v>
      </c>
      <c r="AT327" s="191" t="s">
        <v>156</v>
      </c>
      <c r="AU327" s="191" t="s">
        <v>90</v>
      </c>
      <c r="AY327" s="19" t="s">
        <v>154</v>
      </c>
      <c r="BE327" s="192">
        <f>IF(N327="základní",J327,0)</f>
        <v>0</v>
      </c>
      <c r="BF327" s="192">
        <f>IF(N327="snížená",J327,0)</f>
        <v>0</v>
      </c>
      <c r="BG327" s="192">
        <f>IF(N327="zákl. přenesená",J327,0)</f>
        <v>0</v>
      </c>
      <c r="BH327" s="192">
        <f>IF(N327="sníž. přenesená",J327,0)</f>
        <v>0</v>
      </c>
      <c r="BI327" s="192">
        <f>IF(N327="nulová",J327,0)</f>
        <v>0</v>
      </c>
      <c r="BJ327" s="19" t="s">
        <v>88</v>
      </c>
      <c r="BK327" s="192">
        <f>ROUND(I327*H327,2)</f>
        <v>0</v>
      </c>
      <c r="BL327" s="19" t="s">
        <v>161</v>
      </c>
      <c r="BM327" s="191" t="s">
        <v>1656</v>
      </c>
    </row>
    <row r="328" spans="1:47" s="2" customFormat="1" ht="11.25">
      <c r="A328" s="37"/>
      <c r="B328" s="38"/>
      <c r="C328" s="39"/>
      <c r="D328" s="193" t="s">
        <v>163</v>
      </c>
      <c r="E328" s="39"/>
      <c r="F328" s="194" t="s">
        <v>1657</v>
      </c>
      <c r="G328" s="39"/>
      <c r="H328" s="39"/>
      <c r="I328" s="195"/>
      <c r="J328" s="39"/>
      <c r="K328" s="39"/>
      <c r="L328" s="42"/>
      <c r="M328" s="196"/>
      <c r="N328" s="197"/>
      <c r="O328" s="67"/>
      <c r="P328" s="67"/>
      <c r="Q328" s="67"/>
      <c r="R328" s="67"/>
      <c r="S328" s="67"/>
      <c r="T328" s="68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T328" s="19" t="s">
        <v>163</v>
      </c>
      <c r="AU328" s="19" t="s">
        <v>90</v>
      </c>
    </row>
    <row r="329" spans="2:51" s="13" customFormat="1" ht="11.25">
      <c r="B329" s="198"/>
      <c r="C329" s="199"/>
      <c r="D329" s="200" t="s">
        <v>165</v>
      </c>
      <c r="E329" s="201" t="s">
        <v>79</v>
      </c>
      <c r="F329" s="202" t="s">
        <v>1658</v>
      </c>
      <c r="G329" s="199"/>
      <c r="H329" s="203">
        <v>6</v>
      </c>
      <c r="I329" s="204"/>
      <c r="J329" s="199"/>
      <c r="K329" s="199"/>
      <c r="L329" s="205"/>
      <c r="M329" s="206"/>
      <c r="N329" s="207"/>
      <c r="O329" s="207"/>
      <c r="P329" s="207"/>
      <c r="Q329" s="207"/>
      <c r="R329" s="207"/>
      <c r="S329" s="207"/>
      <c r="T329" s="208"/>
      <c r="AT329" s="209" t="s">
        <v>165</v>
      </c>
      <c r="AU329" s="209" t="s">
        <v>90</v>
      </c>
      <c r="AV329" s="13" t="s">
        <v>90</v>
      </c>
      <c r="AW329" s="13" t="s">
        <v>41</v>
      </c>
      <c r="AX329" s="13" t="s">
        <v>88</v>
      </c>
      <c r="AY329" s="209" t="s">
        <v>154</v>
      </c>
    </row>
    <row r="330" spans="1:65" s="2" customFormat="1" ht="16.5" customHeight="1">
      <c r="A330" s="37"/>
      <c r="B330" s="38"/>
      <c r="C330" s="181" t="s">
        <v>698</v>
      </c>
      <c r="D330" s="181" t="s">
        <v>156</v>
      </c>
      <c r="E330" s="182" t="s">
        <v>1659</v>
      </c>
      <c r="F330" s="183" t="s">
        <v>1660</v>
      </c>
      <c r="G330" s="184" t="s">
        <v>294</v>
      </c>
      <c r="H330" s="185">
        <v>6</v>
      </c>
      <c r="I330" s="186"/>
      <c r="J330" s="185">
        <f>ROUND(I330*H330,2)</f>
        <v>0</v>
      </c>
      <c r="K330" s="183" t="s">
        <v>160</v>
      </c>
      <c r="L330" s="42"/>
      <c r="M330" s="187" t="s">
        <v>79</v>
      </c>
      <c r="N330" s="188" t="s">
        <v>51</v>
      </c>
      <c r="O330" s="67"/>
      <c r="P330" s="189">
        <f>O330*H330</f>
        <v>0</v>
      </c>
      <c r="Q330" s="189">
        <v>0</v>
      </c>
      <c r="R330" s="189">
        <f>Q330*H330</f>
        <v>0</v>
      </c>
      <c r="S330" s="189">
        <v>0.05</v>
      </c>
      <c r="T330" s="190">
        <f>S330*H330</f>
        <v>0.30000000000000004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191" t="s">
        <v>161</v>
      </c>
      <c r="AT330" s="191" t="s">
        <v>156</v>
      </c>
      <c r="AU330" s="191" t="s">
        <v>90</v>
      </c>
      <c r="AY330" s="19" t="s">
        <v>154</v>
      </c>
      <c r="BE330" s="192">
        <f>IF(N330="základní",J330,0)</f>
        <v>0</v>
      </c>
      <c r="BF330" s="192">
        <f>IF(N330="snížená",J330,0)</f>
        <v>0</v>
      </c>
      <c r="BG330" s="192">
        <f>IF(N330="zákl. přenesená",J330,0)</f>
        <v>0</v>
      </c>
      <c r="BH330" s="192">
        <f>IF(N330="sníž. přenesená",J330,0)</f>
        <v>0</v>
      </c>
      <c r="BI330" s="192">
        <f>IF(N330="nulová",J330,0)</f>
        <v>0</v>
      </c>
      <c r="BJ330" s="19" t="s">
        <v>88</v>
      </c>
      <c r="BK330" s="192">
        <f>ROUND(I330*H330,2)</f>
        <v>0</v>
      </c>
      <c r="BL330" s="19" t="s">
        <v>161</v>
      </c>
      <c r="BM330" s="191" t="s">
        <v>1661</v>
      </c>
    </row>
    <row r="331" spans="1:47" s="2" customFormat="1" ht="11.25">
      <c r="A331" s="37"/>
      <c r="B331" s="38"/>
      <c r="C331" s="39"/>
      <c r="D331" s="193" t="s">
        <v>163</v>
      </c>
      <c r="E331" s="39"/>
      <c r="F331" s="194" t="s">
        <v>1662</v>
      </c>
      <c r="G331" s="39"/>
      <c r="H331" s="39"/>
      <c r="I331" s="195"/>
      <c r="J331" s="39"/>
      <c r="K331" s="39"/>
      <c r="L331" s="42"/>
      <c r="M331" s="196"/>
      <c r="N331" s="197"/>
      <c r="O331" s="67"/>
      <c r="P331" s="67"/>
      <c r="Q331" s="67"/>
      <c r="R331" s="67"/>
      <c r="S331" s="67"/>
      <c r="T331" s="68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T331" s="19" t="s">
        <v>163</v>
      </c>
      <c r="AU331" s="19" t="s">
        <v>90</v>
      </c>
    </row>
    <row r="332" spans="1:65" s="2" customFormat="1" ht="16.5" customHeight="1">
      <c r="A332" s="37"/>
      <c r="B332" s="38"/>
      <c r="C332" s="181" t="s">
        <v>703</v>
      </c>
      <c r="D332" s="181" t="s">
        <v>156</v>
      </c>
      <c r="E332" s="182" t="s">
        <v>650</v>
      </c>
      <c r="F332" s="183" t="s">
        <v>651</v>
      </c>
      <c r="G332" s="184" t="s">
        <v>193</v>
      </c>
      <c r="H332" s="185">
        <v>0.13</v>
      </c>
      <c r="I332" s="186"/>
      <c r="J332" s="185">
        <f>ROUND(I332*H332,2)</f>
        <v>0</v>
      </c>
      <c r="K332" s="183" t="s">
        <v>160</v>
      </c>
      <c r="L332" s="42"/>
      <c r="M332" s="187" t="s">
        <v>79</v>
      </c>
      <c r="N332" s="188" t="s">
        <v>51</v>
      </c>
      <c r="O332" s="67"/>
      <c r="P332" s="189">
        <f>O332*H332</f>
        <v>0</v>
      </c>
      <c r="Q332" s="189">
        <v>0</v>
      </c>
      <c r="R332" s="189">
        <f>Q332*H332</f>
        <v>0</v>
      </c>
      <c r="S332" s="189">
        <v>0</v>
      </c>
      <c r="T332" s="190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191" t="s">
        <v>161</v>
      </c>
      <c r="AT332" s="191" t="s">
        <v>156</v>
      </c>
      <c r="AU332" s="191" t="s">
        <v>90</v>
      </c>
      <c r="AY332" s="19" t="s">
        <v>154</v>
      </c>
      <c r="BE332" s="192">
        <f>IF(N332="základní",J332,0)</f>
        <v>0</v>
      </c>
      <c r="BF332" s="192">
        <f>IF(N332="snížená",J332,0)</f>
        <v>0</v>
      </c>
      <c r="BG332" s="192">
        <f>IF(N332="zákl. přenesená",J332,0)</f>
        <v>0</v>
      </c>
      <c r="BH332" s="192">
        <f>IF(N332="sníž. přenesená",J332,0)</f>
        <v>0</v>
      </c>
      <c r="BI332" s="192">
        <f>IF(N332="nulová",J332,0)</f>
        <v>0</v>
      </c>
      <c r="BJ332" s="19" t="s">
        <v>88</v>
      </c>
      <c r="BK332" s="192">
        <f>ROUND(I332*H332,2)</f>
        <v>0</v>
      </c>
      <c r="BL332" s="19" t="s">
        <v>161</v>
      </c>
      <c r="BM332" s="191" t="s">
        <v>1663</v>
      </c>
    </row>
    <row r="333" spans="1:47" s="2" customFormat="1" ht="11.25">
      <c r="A333" s="37"/>
      <c r="B333" s="38"/>
      <c r="C333" s="39"/>
      <c r="D333" s="193" t="s">
        <v>163</v>
      </c>
      <c r="E333" s="39"/>
      <c r="F333" s="194" t="s">
        <v>653</v>
      </c>
      <c r="G333" s="39"/>
      <c r="H333" s="39"/>
      <c r="I333" s="195"/>
      <c r="J333" s="39"/>
      <c r="K333" s="39"/>
      <c r="L333" s="42"/>
      <c r="M333" s="196"/>
      <c r="N333" s="197"/>
      <c r="O333" s="67"/>
      <c r="P333" s="67"/>
      <c r="Q333" s="67"/>
      <c r="R333" s="67"/>
      <c r="S333" s="67"/>
      <c r="T333" s="68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T333" s="19" t="s">
        <v>163</v>
      </c>
      <c r="AU333" s="19" t="s">
        <v>90</v>
      </c>
    </row>
    <row r="334" spans="2:51" s="14" customFormat="1" ht="11.25">
      <c r="B334" s="210"/>
      <c r="C334" s="211"/>
      <c r="D334" s="200" t="s">
        <v>165</v>
      </c>
      <c r="E334" s="212" t="s">
        <v>79</v>
      </c>
      <c r="F334" s="213" t="s">
        <v>1664</v>
      </c>
      <c r="G334" s="211"/>
      <c r="H334" s="212" t="s">
        <v>79</v>
      </c>
      <c r="I334" s="214"/>
      <c r="J334" s="211"/>
      <c r="K334" s="211"/>
      <c r="L334" s="215"/>
      <c r="M334" s="216"/>
      <c r="N334" s="217"/>
      <c r="O334" s="217"/>
      <c r="P334" s="217"/>
      <c r="Q334" s="217"/>
      <c r="R334" s="217"/>
      <c r="S334" s="217"/>
      <c r="T334" s="218"/>
      <c r="AT334" s="219" t="s">
        <v>165</v>
      </c>
      <c r="AU334" s="219" t="s">
        <v>90</v>
      </c>
      <c r="AV334" s="14" t="s">
        <v>88</v>
      </c>
      <c r="AW334" s="14" t="s">
        <v>41</v>
      </c>
      <c r="AX334" s="14" t="s">
        <v>81</v>
      </c>
      <c r="AY334" s="219" t="s">
        <v>154</v>
      </c>
    </row>
    <row r="335" spans="2:51" s="13" customFormat="1" ht="11.25">
      <c r="B335" s="198"/>
      <c r="C335" s="199"/>
      <c r="D335" s="200" t="s">
        <v>165</v>
      </c>
      <c r="E335" s="201" t="s">
        <v>79</v>
      </c>
      <c r="F335" s="202" t="s">
        <v>1665</v>
      </c>
      <c r="G335" s="199"/>
      <c r="H335" s="203">
        <v>0.13</v>
      </c>
      <c r="I335" s="204"/>
      <c r="J335" s="199"/>
      <c r="K335" s="199"/>
      <c r="L335" s="205"/>
      <c r="M335" s="206"/>
      <c r="N335" s="207"/>
      <c r="O335" s="207"/>
      <c r="P335" s="207"/>
      <c r="Q335" s="207"/>
      <c r="R335" s="207"/>
      <c r="S335" s="207"/>
      <c r="T335" s="208"/>
      <c r="AT335" s="209" t="s">
        <v>165</v>
      </c>
      <c r="AU335" s="209" t="s">
        <v>90</v>
      </c>
      <c r="AV335" s="13" t="s">
        <v>90</v>
      </c>
      <c r="AW335" s="13" t="s">
        <v>41</v>
      </c>
      <c r="AX335" s="13" t="s">
        <v>88</v>
      </c>
      <c r="AY335" s="209" t="s">
        <v>154</v>
      </c>
    </row>
    <row r="336" spans="2:63" s="12" customFormat="1" ht="22.9" customHeight="1">
      <c r="B336" s="165"/>
      <c r="C336" s="166"/>
      <c r="D336" s="167" t="s">
        <v>80</v>
      </c>
      <c r="E336" s="179" t="s">
        <v>723</v>
      </c>
      <c r="F336" s="179" t="s">
        <v>724</v>
      </c>
      <c r="G336" s="166"/>
      <c r="H336" s="166"/>
      <c r="I336" s="169"/>
      <c r="J336" s="180">
        <f>BK336</f>
        <v>0</v>
      </c>
      <c r="K336" s="166"/>
      <c r="L336" s="171"/>
      <c r="M336" s="172"/>
      <c r="N336" s="173"/>
      <c r="O336" s="173"/>
      <c r="P336" s="174">
        <f>P337+SUM(P338:P344)</f>
        <v>0</v>
      </c>
      <c r="Q336" s="173"/>
      <c r="R336" s="174">
        <f>R337+SUM(R338:R344)</f>
        <v>0</v>
      </c>
      <c r="S336" s="173"/>
      <c r="T336" s="175">
        <f>T337+SUM(T338:T344)</f>
        <v>0</v>
      </c>
      <c r="AR336" s="176" t="s">
        <v>88</v>
      </c>
      <c r="AT336" s="177" t="s">
        <v>80</v>
      </c>
      <c r="AU336" s="177" t="s">
        <v>88</v>
      </c>
      <c r="AY336" s="176" t="s">
        <v>154</v>
      </c>
      <c r="BK336" s="178">
        <f>BK337+SUM(BK338:BK344)</f>
        <v>0</v>
      </c>
    </row>
    <row r="337" spans="1:65" s="2" customFormat="1" ht="21.75" customHeight="1">
      <c r="A337" s="37"/>
      <c r="B337" s="38"/>
      <c r="C337" s="181" t="s">
        <v>708</v>
      </c>
      <c r="D337" s="181" t="s">
        <v>156</v>
      </c>
      <c r="E337" s="182" t="s">
        <v>1125</v>
      </c>
      <c r="F337" s="183" t="s">
        <v>1126</v>
      </c>
      <c r="G337" s="184" t="s">
        <v>280</v>
      </c>
      <c r="H337" s="185">
        <v>5.24</v>
      </c>
      <c r="I337" s="186"/>
      <c r="J337" s="185">
        <f>ROUND(I337*H337,2)</f>
        <v>0</v>
      </c>
      <c r="K337" s="183" t="s">
        <v>160</v>
      </c>
      <c r="L337" s="42"/>
      <c r="M337" s="187" t="s">
        <v>79</v>
      </c>
      <c r="N337" s="188" t="s">
        <v>51</v>
      </c>
      <c r="O337" s="67"/>
      <c r="P337" s="189">
        <f>O337*H337</f>
        <v>0</v>
      </c>
      <c r="Q337" s="189">
        <v>0</v>
      </c>
      <c r="R337" s="189">
        <f>Q337*H337</f>
        <v>0</v>
      </c>
      <c r="S337" s="189">
        <v>0</v>
      </c>
      <c r="T337" s="190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191" t="s">
        <v>161</v>
      </c>
      <c r="AT337" s="191" t="s">
        <v>156</v>
      </c>
      <c r="AU337" s="191" t="s">
        <v>90</v>
      </c>
      <c r="AY337" s="19" t="s">
        <v>154</v>
      </c>
      <c r="BE337" s="192">
        <f>IF(N337="základní",J337,0)</f>
        <v>0</v>
      </c>
      <c r="BF337" s="192">
        <f>IF(N337="snížená",J337,0)</f>
        <v>0</v>
      </c>
      <c r="BG337" s="192">
        <f>IF(N337="zákl. přenesená",J337,0)</f>
        <v>0</v>
      </c>
      <c r="BH337" s="192">
        <f>IF(N337="sníž. přenesená",J337,0)</f>
        <v>0</v>
      </c>
      <c r="BI337" s="192">
        <f>IF(N337="nulová",J337,0)</f>
        <v>0</v>
      </c>
      <c r="BJ337" s="19" t="s">
        <v>88</v>
      </c>
      <c r="BK337" s="192">
        <f>ROUND(I337*H337,2)</f>
        <v>0</v>
      </c>
      <c r="BL337" s="19" t="s">
        <v>161</v>
      </c>
      <c r="BM337" s="191" t="s">
        <v>1666</v>
      </c>
    </row>
    <row r="338" spans="1:47" s="2" customFormat="1" ht="11.25">
      <c r="A338" s="37"/>
      <c r="B338" s="38"/>
      <c r="C338" s="39"/>
      <c r="D338" s="193" t="s">
        <v>163</v>
      </c>
      <c r="E338" s="39"/>
      <c r="F338" s="194" t="s">
        <v>1128</v>
      </c>
      <c r="G338" s="39"/>
      <c r="H338" s="39"/>
      <c r="I338" s="195"/>
      <c r="J338" s="39"/>
      <c r="K338" s="39"/>
      <c r="L338" s="42"/>
      <c r="M338" s="196"/>
      <c r="N338" s="197"/>
      <c r="O338" s="67"/>
      <c r="P338" s="67"/>
      <c r="Q338" s="67"/>
      <c r="R338" s="67"/>
      <c r="S338" s="67"/>
      <c r="T338" s="68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T338" s="19" t="s">
        <v>163</v>
      </c>
      <c r="AU338" s="19" t="s">
        <v>90</v>
      </c>
    </row>
    <row r="339" spans="2:51" s="13" customFormat="1" ht="11.25">
      <c r="B339" s="198"/>
      <c r="C339" s="199"/>
      <c r="D339" s="200" t="s">
        <v>165</v>
      </c>
      <c r="E339" s="201" t="s">
        <v>79</v>
      </c>
      <c r="F339" s="202" t="s">
        <v>1667</v>
      </c>
      <c r="G339" s="199"/>
      <c r="H339" s="203">
        <v>5.24</v>
      </c>
      <c r="I339" s="204"/>
      <c r="J339" s="199"/>
      <c r="K339" s="199"/>
      <c r="L339" s="205"/>
      <c r="M339" s="206"/>
      <c r="N339" s="207"/>
      <c r="O339" s="207"/>
      <c r="P339" s="207"/>
      <c r="Q339" s="207"/>
      <c r="R339" s="207"/>
      <c r="S339" s="207"/>
      <c r="T339" s="208"/>
      <c r="AT339" s="209" t="s">
        <v>165</v>
      </c>
      <c r="AU339" s="209" t="s">
        <v>90</v>
      </c>
      <c r="AV339" s="13" t="s">
        <v>90</v>
      </c>
      <c r="AW339" s="13" t="s">
        <v>41</v>
      </c>
      <c r="AX339" s="13" t="s">
        <v>88</v>
      </c>
      <c r="AY339" s="209" t="s">
        <v>154</v>
      </c>
    </row>
    <row r="340" spans="1:65" s="2" customFormat="1" ht="24.2" customHeight="1">
      <c r="A340" s="37"/>
      <c r="B340" s="38"/>
      <c r="C340" s="181" t="s">
        <v>712</v>
      </c>
      <c r="D340" s="181" t="s">
        <v>156</v>
      </c>
      <c r="E340" s="182" t="s">
        <v>731</v>
      </c>
      <c r="F340" s="183" t="s">
        <v>732</v>
      </c>
      <c r="G340" s="184" t="s">
        <v>280</v>
      </c>
      <c r="H340" s="185">
        <v>20.96</v>
      </c>
      <c r="I340" s="186"/>
      <c r="J340" s="185">
        <f>ROUND(I340*H340,2)</f>
        <v>0</v>
      </c>
      <c r="K340" s="183" t="s">
        <v>160</v>
      </c>
      <c r="L340" s="42"/>
      <c r="M340" s="187" t="s">
        <v>79</v>
      </c>
      <c r="N340" s="188" t="s">
        <v>51</v>
      </c>
      <c r="O340" s="67"/>
      <c r="P340" s="189">
        <f>O340*H340</f>
        <v>0</v>
      </c>
      <c r="Q340" s="189">
        <v>0</v>
      </c>
      <c r="R340" s="189">
        <f>Q340*H340</f>
        <v>0</v>
      </c>
      <c r="S340" s="189">
        <v>0</v>
      </c>
      <c r="T340" s="190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191" t="s">
        <v>161</v>
      </c>
      <c r="AT340" s="191" t="s">
        <v>156</v>
      </c>
      <c r="AU340" s="191" t="s">
        <v>90</v>
      </c>
      <c r="AY340" s="19" t="s">
        <v>154</v>
      </c>
      <c r="BE340" s="192">
        <f>IF(N340="základní",J340,0)</f>
        <v>0</v>
      </c>
      <c r="BF340" s="192">
        <f>IF(N340="snížená",J340,0)</f>
        <v>0</v>
      </c>
      <c r="BG340" s="192">
        <f>IF(N340="zákl. přenesená",J340,0)</f>
        <v>0</v>
      </c>
      <c r="BH340" s="192">
        <f>IF(N340="sníž. přenesená",J340,0)</f>
        <v>0</v>
      </c>
      <c r="BI340" s="192">
        <f>IF(N340="nulová",J340,0)</f>
        <v>0</v>
      </c>
      <c r="BJ340" s="19" t="s">
        <v>88</v>
      </c>
      <c r="BK340" s="192">
        <f>ROUND(I340*H340,2)</f>
        <v>0</v>
      </c>
      <c r="BL340" s="19" t="s">
        <v>161</v>
      </c>
      <c r="BM340" s="191" t="s">
        <v>1668</v>
      </c>
    </row>
    <row r="341" spans="1:47" s="2" customFormat="1" ht="11.25">
      <c r="A341" s="37"/>
      <c r="B341" s="38"/>
      <c r="C341" s="39"/>
      <c r="D341" s="193" t="s">
        <v>163</v>
      </c>
      <c r="E341" s="39"/>
      <c r="F341" s="194" t="s">
        <v>734</v>
      </c>
      <c r="G341" s="39"/>
      <c r="H341" s="39"/>
      <c r="I341" s="195"/>
      <c r="J341" s="39"/>
      <c r="K341" s="39"/>
      <c r="L341" s="42"/>
      <c r="M341" s="196"/>
      <c r="N341" s="197"/>
      <c r="O341" s="67"/>
      <c r="P341" s="67"/>
      <c r="Q341" s="67"/>
      <c r="R341" s="67"/>
      <c r="S341" s="67"/>
      <c r="T341" s="68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T341" s="19" t="s">
        <v>163</v>
      </c>
      <c r="AU341" s="19" t="s">
        <v>90</v>
      </c>
    </row>
    <row r="342" spans="2:51" s="13" customFormat="1" ht="11.25">
      <c r="B342" s="198"/>
      <c r="C342" s="199"/>
      <c r="D342" s="200" t="s">
        <v>165</v>
      </c>
      <c r="E342" s="201" t="s">
        <v>79</v>
      </c>
      <c r="F342" s="202" t="s">
        <v>1669</v>
      </c>
      <c r="G342" s="199"/>
      <c r="H342" s="203">
        <v>20.96</v>
      </c>
      <c r="I342" s="204"/>
      <c r="J342" s="199"/>
      <c r="K342" s="199"/>
      <c r="L342" s="205"/>
      <c r="M342" s="206"/>
      <c r="N342" s="207"/>
      <c r="O342" s="207"/>
      <c r="P342" s="207"/>
      <c r="Q342" s="207"/>
      <c r="R342" s="207"/>
      <c r="S342" s="207"/>
      <c r="T342" s="208"/>
      <c r="AT342" s="209" t="s">
        <v>165</v>
      </c>
      <c r="AU342" s="209" t="s">
        <v>90</v>
      </c>
      <c r="AV342" s="13" t="s">
        <v>90</v>
      </c>
      <c r="AW342" s="13" t="s">
        <v>41</v>
      </c>
      <c r="AX342" s="13" t="s">
        <v>88</v>
      </c>
      <c r="AY342" s="209" t="s">
        <v>154</v>
      </c>
    </row>
    <row r="343" spans="1:65" s="2" customFormat="1" ht="16.5" customHeight="1">
      <c r="A343" s="37"/>
      <c r="B343" s="38"/>
      <c r="C343" s="181" t="s">
        <v>717</v>
      </c>
      <c r="D343" s="181" t="s">
        <v>156</v>
      </c>
      <c r="E343" s="182" t="s">
        <v>744</v>
      </c>
      <c r="F343" s="183" t="s">
        <v>745</v>
      </c>
      <c r="G343" s="184" t="s">
        <v>280</v>
      </c>
      <c r="H343" s="185">
        <v>-5.24</v>
      </c>
      <c r="I343" s="186"/>
      <c r="J343" s="185">
        <f>ROUND(I343*H343,2)</f>
        <v>0</v>
      </c>
      <c r="K343" s="183" t="s">
        <v>79</v>
      </c>
      <c r="L343" s="42"/>
      <c r="M343" s="187" t="s">
        <v>79</v>
      </c>
      <c r="N343" s="188" t="s">
        <v>51</v>
      </c>
      <c r="O343" s="67"/>
      <c r="P343" s="189">
        <f>O343*H343</f>
        <v>0</v>
      </c>
      <c r="Q343" s="189">
        <v>0</v>
      </c>
      <c r="R343" s="189">
        <f>Q343*H343</f>
        <v>0</v>
      </c>
      <c r="S343" s="189">
        <v>0</v>
      </c>
      <c r="T343" s="190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191" t="s">
        <v>161</v>
      </c>
      <c r="AT343" s="191" t="s">
        <v>156</v>
      </c>
      <c r="AU343" s="191" t="s">
        <v>90</v>
      </c>
      <c r="AY343" s="19" t="s">
        <v>154</v>
      </c>
      <c r="BE343" s="192">
        <f>IF(N343="základní",J343,0)</f>
        <v>0</v>
      </c>
      <c r="BF343" s="192">
        <f>IF(N343="snížená",J343,0)</f>
        <v>0</v>
      </c>
      <c r="BG343" s="192">
        <f>IF(N343="zákl. přenesená",J343,0)</f>
        <v>0</v>
      </c>
      <c r="BH343" s="192">
        <f>IF(N343="sníž. přenesená",J343,0)</f>
        <v>0</v>
      </c>
      <c r="BI343" s="192">
        <f>IF(N343="nulová",J343,0)</f>
        <v>0</v>
      </c>
      <c r="BJ343" s="19" t="s">
        <v>88</v>
      </c>
      <c r="BK343" s="192">
        <f>ROUND(I343*H343,2)</f>
        <v>0</v>
      </c>
      <c r="BL343" s="19" t="s">
        <v>161</v>
      </c>
      <c r="BM343" s="191" t="s">
        <v>1670</v>
      </c>
    </row>
    <row r="344" spans="2:63" s="12" customFormat="1" ht="20.85" customHeight="1">
      <c r="B344" s="165"/>
      <c r="C344" s="166"/>
      <c r="D344" s="167" t="s">
        <v>80</v>
      </c>
      <c r="E344" s="179" t="s">
        <v>748</v>
      </c>
      <c r="F344" s="179" t="s">
        <v>749</v>
      </c>
      <c r="G344" s="166"/>
      <c r="H344" s="166"/>
      <c r="I344" s="169"/>
      <c r="J344" s="180">
        <f>BK344</f>
        <v>0</v>
      </c>
      <c r="K344" s="166"/>
      <c r="L344" s="171"/>
      <c r="M344" s="172"/>
      <c r="N344" s="173"/>
      <c r="O344" s="173"/>
      <c r="P344" s="174">
        <f>SUM(P345:P346)</f>
        <v>0</v>
      </c>
      <c r="Q344" s="173"/>
      <c r="R344" s="174">
        <f>SUM(R345:R346)</f>
        <v>0</v>
      </c>
      <c r="S344" s="173"/>
      <c r="T344" s="175">
        <f>SUM(T345:T346)</f>
        <v>0</v>
      </c>
      <c r="AR344" s="176" t="s">
        <v>88</v>
      </c>
      <c r="AT344" s="177" t="s">
        <v>80</v>
      </c>
      <c r="AU344" s="177" t="s">
        <v>90</v>
      </c>
      <c r="AY344" s="176" t="s">
        <v>154</v>
      </c>
      <c r="BK344" s="178">
        <f>SUM(BK345:BK346)</f>
        <v>0</v>
      </c>
    </row>
    <row r="345" spans="1:65" s="2" customFormat="1" ht="24.2" customHeight="1">
      <c r="A345" s="37"/>
      <c r="B345" s="38"/>
      <c r="C345" s="181" t="s">
        <v>725</v>
      </c>
      <c r="D345" s="181" t="s">
        <v>156</v>
      </c>
      <c r="E345" s="182" t="s">
        <v>1671</v>
      </c>
      <c r="F345" s="183" t="s">
        <v>1672</v>
      </c>
      <c r="G345" s="184" t="s">
        <v>280</v>
      </c>
      <c r="H345" s="185">
        <v>4.72</v>
      </c>
      <c r="I345" s="186"/>
      <c r="J345" s="185">
        <f>ROUND(I345*H345,2)</f>
        <v>0</v>
      </c>
      <c r="K345" s="183" t="s">
        <v>160</v>
      </c>
      <c r="L345" s="42"/>
      <c r="M345" s="187" t="s">
        <v>79</v>
      </c>
      <c r="N345" s="188" t="s">
        <v>51</v>
      </c>
      <c r="O345" s="67"/>
      <c r="P345" s="189">
        <f>O345*H345</f>
        <v>0</v>
      </c>
      <c r="Q345" s="189">
        <v>0</v>
      </c>
      <c r="R345" s="189">
        <f>Q345*H345</f>
        <v>0</v>
      </c>
      <c r="S345" s="189">
        <v>0</v>
      </c>
      <c r="T345" s="190">
        <f>S345*H345</f>
        <v>0</v>
      </c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R345" s="191" t="s">
        <v>161</v>
      </c>
      <c r="AT345" s="191" t="s">
        <v>156</v>
      </c>
      <c r="AU345" s="191" t="s">
        <v>173</v>
      </c>
      <c r="AY345" s="19" t="s">
        <v>154</v>
      </c>
      <c r="BE345" s="192">
        <f>IF(N345="základní",J345,0)</f>
        <v>0</v>
      </c>
      <c r="BF345" s="192">
        <f>IF(N345="snížená",J345,0)</f>
        <v>0</v>
      </c>
      <c r="BG345" s="192">
        <f>IF(N345="zákl. přenesená",J345,0)</f>
        <v>0</v>
      </c>
      <c r="BH345" s="192">
        <f>IF(N345="sníž. přenesená",J345,0)</f>
        <v>0</v>
      </c>
      <c r="BI345" s="192">
        <f>IF(N345="nulová",J345,0)</f>
        <v>0</v>
      </c>
      <c r="BJ345" s="19" t="s">
        <v>88</v>
      </c>
      <c r="BK345" s="192">
        <f>ROUND(I345*H345,2)</f>
        <v>0</v>
      </c>
      <c r="BL345" s="19" t="s">
        <v>161</v>
      </c>
      <c r="BM345" s="191" t="s">
        <v>1673</v>
      </c>
    </row>
    <row r="346" spans="1:47" s="2" customFormat="1" ht="11.25">
      <c r="A346" s="37"/>
      <c r="B346" s="38"/>
      <c r="C346" s="39"/>
      <c r="D346" s="193" t="s">
        <v>163</v>
      </c>
      <c r="E346" s="39"/>
      <c r="F346" s="194" t="s">
        <v>1674</v>
      </c>
      <c r="G346" s="39"/>
      <c r="H346" s="39"/>
      <c r="I346" s="195"/>
      <c r="J346" s="39"/>
      <c r="K346" s="39"/>
      <c r="L346" s="42"/>
      <c r="M346" s="241"/>
      <c r="N346" s="242"/>
      <c r="O346" s="243"/>
      <c r="P346" s="243"/>
      <c r="Q346" s="243"/>
      <c r="R346" s="243"/>
      <c r="S346" s="243"/>
      <c r="T346" s="244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T346" s="19" t="s">
        <v>163</v>
      </c>
      <c r="AU346" s="19" t="s">
        <v>173</v>
      </c>
    </row>
    <row r="347" spans="1:31" s="2" customFormat="1" ht="6.95" customHeight="1">
      <c r="A347" s="37"/>
      <c r="B347" s="50"/>
      <c r="C347" s="51"/>
      <c r="D347" s="51"/>
      <c r="E347" s="51"/>
      <c r="F347" s="51"/>
      <c r="G347" s="51"/>
      <c r="H347" s="51"/>
      <c r="I347" s="51"/>
      <c r="J347" s="51"/>
      <c r="K347" s="51"/>
      <c r="L347" s="42"/>
      <c r="M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</row>
  </sheetData>
  <sheetProtection algorithmName="SHA-512" hashValue="nsgbmJ+MasORtGSactm9nb69fJGkzca34oMO+SEXOgWqQKmJDS1zA7s/GK4w6waZEOEinjmCLhBIKoxjq8m6Cw==" saltValue="ZR7rXIe8OVTFptxVOSE2Crauhv+2kjOVzQNziK2jQtuclOv+icW8skOtkfnqlfV/MhXEW9U+BWf4SFJqKNrqBw==" spinCount="100000" sheet="1" objects="1" scenarios="1" formatColumns="0" formatRows="0" autoFilter="0"/>
  <autoFilter ref="C87:K346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hyperlinks>
    <hyperlink ref="F92" r:id="rId1" display="https://podminky.urs.cz/item/CS_URS_2021_02/119001401"/>
    <hyperlink ref="F95" r:id="rId2" display="https://podminky.urs.cz/item/CS_URS_2021_02/119001421"/>
    <hyperlink ref="F98" r:id="rId3" display="https://podminky.urs.cz/item/CS_URS_2021_02/120001101"/>
    <hyperlink ref="F101" r:id="rId4" display="https://podminky.urs.cz/item/CS_URS_2021_02/132254204"/>
    <hyperlink ref="F111" r:id="rId5" display="https://podminky.urs.cz/item/CS_URS_2021_02/151101101"/>
    <hyperlink ref="F120" r:id="rId6" display="https://podminky.urs.cz/item/CS_URS_2021_02/151101111"/>
    <hyperlink ref="F122" r:id="rId7" display="https://podminky.urs.cz/item/CS_URS_2021_02/162351104"/>
    <hyperlink ref="F127" r:id="rId8" display="https://podminky.urs.cz/item/CS_URS_2021_02/162751117"/>
    <hyperlink ref="F130" r:id="rId9" display="https://podminky.urs.cz/item/CS_URS_2021_02/162751119"/>
    <hyperlink ref="F133" r:id="rId10" display="https://podminky.urs.cz/item/CS_URS_2021_02/167151111"/>
    <hyperlink ref="F141" r:id="rId11" display="https://podminky.urs.cz/item/CS_URS_2021_02/174101101"/>
    <hyperlink ref="F150" r:id="rId12" display="https://podminky.urs.cz/item/CS_URS_2021_02/58331200"/>
    <hyperlink ref="F153" r:id="rId13" display="https://podminky.urs.cz/item/CS_URS_2021_02/175151101"/>
    <hyperlink ref="F162" r:id="rId14" display="https://podminky.urs.cz/item/CS_URS_2021_02/58337302"/>
    <hyperlink ref="F168" r:id="rId15" display="https://podminky.urs.cz/item/CS_URS_2021_02/215901101"/>
    <hyperlink ref="F178" r:id="rId16" display="https://podminky.urs.cz/item/CS_URS_2021_02/451573111"/>
    <hyperlink ref="F189" r:id="rId17" display="https://podminky.urs.cz/item/CS_URS_2021_02/871161211"/>
    <hyperlink ref="F195" r:id="rId18" display="https://podminky.urs.cz/item/CS_URS_2021_02/871211211"/>
    <hyperlink ref="F199" r:id="rId19" display="https://podminky.urs.cz/item/CS_URS_2021_02/871241221"/>
    <hyperlink ref="F204" r:id="rId20" display="https://podminky.urs.cz/item/CS_URS_2021_02/871321221"/>
    <hyperlink ref="F210" r:id="rId21" display="https://podminky.urs.cz/item/CS_URS_2021_02/857242122"/>
    <hyperlink ref="F215" r:id="rId22" display="https://podminky.urs.cz/item/CS_URS_2021_02/857241131"/>
    <hyperlink ref="F220" r:id="rId23" display="https://podminky.urs.cz/item/CS_URS_2021_02/857312122"/>
    <hyperlink ref="F225" r:id="rId24" display="https://podminky.urs.cz/item/CS_URS_2021_02/857314122"/>
    <hyperlink ref="F230" r:id="rId25" display="https://podminky.urs.cz/item/CS_URS_2021_02/877241110"/>
    <hyperlink ref="F233" r:id="rId26" display="https://podminky.urs.cz/item/CS_URS_2021_02/877241112"/>
    <hyperlink ref="F236" r:id="rId27" display="https://podminky.urs.cz/item/CS_URS_2021_02/877241113"/>
    <hyperlink ref="F239" r:id="rId28" display="https://podminky.urs.cz/item/CS_URS_2021_02/891211112"/>
    <hyperlink ref="F242" r:id="rId29" display="https://podminky.urs.cz/item/CS_URS_2021_02/891241112"/>
    <hyperlink ref="F245" r:id="rId30" display="https://podminky.urs.cz/item/CS_URS_2021_02/891311112"/>
    <hyperlink ref="F250" r:id="rId31" display="https://podminky.urs.cz/item/CS_URS_2021_02/891269111"/>
    <hyperlink ref="F255" r:id="rId32" display="https://podminky.urs.cz/item/CS_URS_2021_02/892241111"/>
    <hyperlink ref="F258" r:id="rId33" display="https://podminky.urs.cz/item/CS_URS_2021_02/892271111"/>
    <hyperlink ref="F260" r:id="rId34" display="https://podminky.urs.cz/item/CS_URS_2021_02/892372111"/>
    <hyperlink ref="F262" r:id="rId35" display="https://podminky.urs.cz/item/CS_URS_2021_02/899401112"/>
    <hyperlink ref="F269" r:id="rId36" display="https://podminky.urs.cz/item/CS_URS_2021_02/899712111"/>
    <hyperlink ref="F271" r:id="rId37" display="https://podminky.urs.cz/item/CS_URS_2021_02/899721111"/>
    <hyperlink ref="F275" r:id="rId38" display="https://podminky.urs.cz/item/CS_URS_2021_02/899722112"/>
    <hyperlink ref="F279" r:id="rId39" display="https://podminky.urs.cz/item/CS_URS_2021_02/871161941"/>
    <hyperlink ref="F286" r:id="rId40" display="https://podminky.urs.cz/item/CS_URS_2021_02/871211941"/>
    <hyperlink ref="F292" r:id="rId41" display="https://podminky.urs.cz/item/CS_URS_2021_02/871241941"/>
    <hyperlink ref="F325" r:id="rId42" display="https://podminky.urs.cz/item/CS_URS_2021_02/850311811"/>
    <hyperlink ref="F328" r:id="rId43" display="https://podminky.urs.cz/item/CS_URS_2021_02/891241811"/>
    <hyperlink ref="F331" r:id="rId44" display="https://podminky.urs.cz/item/CS_URS_2021_02/899101211"/>
    <hyperlink ref="F333" r:id="rId45" display="https://podminky.urs.cz/item/CS_URS_2021_02/899623151"/>
    <hyperlink ref="F338" r:id="rId46" display="https://podminky.urs.cz/item/CS_URS_2021_02/997013511"/>
    <hyperlink ref="F341" r:id="rId47" display="https://podminky.urs.cz/item/CS_URS_2021_02/997013509"/>
    <hyperlink ref="F346" r:id="rId48" display="https://podminky.urs.cz/item/CS_URS_2021_02/998276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2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AT2" s="19" t="s">
        <v>110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90</v>
      </c>
    </row>
    <row r="4" spans="2:46" s="1" customFormat="1" ht="24.95" customHeight="1">
      <c r="B4" s="22"/>
      <c r="D4" s="113" t="s">
        <v>119</v>
      </c>
      <c r="L4" s="22"/>
      <c r="M4" s="11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5" t="s">
        <v>15</v>
      </c>
      <c r="L6" s="22"/>
    </row>
    <row r="7" spans="2:12" s="1" customFormat="1" ht="16.5" customHeight="1">
      <c r="B7" s="22"/>
      <c r="E7" s="388" t="str">
        <f>'Rekapitulace stavby'!K6</f>
        <v>DC007293_Decin_Tovarní_RKV_R1</v>
      </c>
      <c r="F7" s="389"/>
      <c r="G7" s="389"/>
      <c r="H7" s="389"/>
      <c r="L7" s="22"/>
    </row>
    <row r="8" spans="1:31" s="2" customFormat="1" ht="12" customHeight="1">
      <c r="A8" s="37"/>
      <c r="B8" s="42"/>
      <c r="C8" s="37"/>
      <c r="D8" s="115" t="s">
        <v>120</v>
      </c>
      <c r="E8" s="37"/>
      <c r="F8" s="37"/>
      <c r="G8" s="37"/>
      <c r="H8" s="37"/>
      <c r="I8" s="37"/>
      <c r="J8" s="37"/>
      <c r="K8" s="37"/>
      <c r="L8" s="11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391" t="s">
        <v>1675</v>
      </c>
      <c r="F9" s="390"/>
      <c r="G9" s="390"/>
      <c r="H9" s="390"/>
      <c r="I9" s="37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1.25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15" t="s">
        <v>17</v>
      </c>
      <c r="E11" s="37"/>
      <c r="F11" s="106" t="s">
        <v>18</v>
      </c>
      <c r="G11" s="37"/>
      <c r="H11" s="37"/>
      <c r="I11" s="115" t="s">
        <v>19</v>
      </c>
      <c r="J11" s="106" t="s">
        <v>79</v>
      </c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15" t="s">
        <v>21</v>
      </c>
      <c r="E12" s="37"/>
      <c r="F12" s="106" t="s">
        <v>22</v>
      </c>
      <c r="G12" s="37"/>
      <c r="H12" s="37"/>
      <c r="I12" s="115" t="s">
        <v>23</v>
      </c>
      <c r="J12" s="117" t="str">
        <f>'Rekapitulace stavby'!AN8</f>
        <v>21. 10. 2021</v>
      </c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5" t="s">
        <v>29</v>
      </c>
      <c r="E14" s="37"/>
      <c r="F14" s="37"/>
      <c r="G14" s="37"/>
      <c r="H14" s="37"/>
      <c r="I14" s="115" t="s">
        <v>30</v>
      </c>
      <c r="J14" s="106" t="s">
        <v>31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06" t="s">
        <v>32</v>
      </c>
      <c r="F15" s="37"/>
      <c r="G15" s="37"/>
      <c r="H15" s="37"/>
      <c r="I15" s="115" t="s">
        <v>33</v>
      </c>
      <c r="J15" s="106" t="s">
        <v>34</v>
      </c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15" t="s">
        <v>35</v>
      </c>
      <c r="E17" s="37"/>
      <c r="F17" s="37"/>
      <c r="G17" s="37"/>
      <c r="H17" s="37"/>
      <c r="I17" s="115" t="s">
        <v>30</v>
      </c>
      <c r="J17" s="32" t="str">
        <f>'Rekapitulace stavby'!AN13</f>
        <v>Vyplň údaj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92" t="str">
        <f>'Rekapitulace stavby'!E14</f>
        <v>Vyplň údaj</v>
      </c>
      <c r="F18" s="393"/>
      <c r="G18" s="393"/>
      <c r="H18" s="393"/>
      <c r="I18" s="115" t="s">
        <v>33</v>
      </c>
      <c r="J18" s="32" t="str">
        <f>'Rekapitulace stavby'!AN14</f>
        <v>Vyplň údaj</v>
      </c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15" t="s">
        <v>37</v>
      </c>
      <c r="E20" s="37"/>
      <c r="F20" s="37"/>
      <c r="G20" s="37"/>
      <c r="H20" s="37"/>
      <c r="I20" s="115" t="s">
        <v>30</v>
      </c>
      <c r="J20" s="106" t="s">
        <v>38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06" t="s">
        <v>39</v>
      </c>
      <c r="F21" s="37"/>
      <c r="G21" s="37"/>
      <c r="H21" s="37"/>
      <c r="I21" s="115" t="s">
        <v>33</v>
      </c>
      <c r="J21" s="106" t="s">
        <v>40</v>
      </c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15" t="s">
        <v>42</v>
      </c>
      <c r="E23" s="37"/>
      <c r="F23" s="37"/>
      <c r="G23" s="37"/>
      <c r="H23" s="37"/>
      <c r="I23" s="115" t="s">
        <v>30</v>
      </c>
      <c r="J23" s="106" t="s">
        <v>38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06" t="s">
        <v>43</v>
      </c>
      <c r="F24" s="37"/>
      <c r="G24" s="37"/>
      <c r="H24" s="37"/>
      <c r="I24" s="115" t="s">
        <v>33</v>
      </c>
      <c r="J24" s="106" t="s">
        <v>40</v>
      </c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15" t="s">
        <v>44</v>
      </c>
      <c r="E26" s="37"/>
      <c r="F26" s="37"/>
      <c r="G26" s="37"/>
      <c r="H26" s="37"/>
      <c r="I26" s="37"/>
      <c r="J26" s="37"/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47.25" customHeight="1">
      <c r="A27" s="118"/>
      <c r="B27" s="119"/>
      <c r="C27" s="118"/>
      <c r="D27" s="118"/>
      <c r="E27" s="394" t="s">
        <v>124</v>
      </c>
      <c r="F27" s="394"/>
      <c r="G27" s="394"/>
      <c r="H27" s="394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21"/>
      <c r="E29" s="121"/>
      <c r="F29" s="121"/>
      <c r="G29" s="121"/>
      <c r="H29" s="121"/>
      <c r="I29" s="121"/>
      <c r="J29" s="121"/>
      <c r="K29" s="121"/>
      <c r="L29" s="11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22" t="s">
        <v>46</v>
      </c>
      <c r="E30" s="37"/>
      <c r="F30" s="37"/>
      <c r="G30" s="37"/>
      <c r="H30" s="37"/>
      <c r="I30" s="37"/>
      <c r="J30" s="123">
        <f>ROUND(J85,2)</f>
        <v>0</v>
      </c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1"/>
      <c r="E31" s="121"/>
      <c r="F31" s="121"/>
      <c r="G31" s="121"/>
      <c r="H31" s="121"/>
      <c r="I31" s="121"/>
      <c r="J31" s="121"/>
      <c r="K31" s="121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24" t="s">
        <v>48</v>
      </c>
      <c r="G32" s="37"/>
      <c r="H32" s="37"/>
      <c r="I32" s="124" t="s">
        <v>47</v>
      </c>
      <c r="J32" s="124" t="s">
        <v>49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>
      <c r="A33" s="37"/>
      <c r="B33" s="42"/>
      <c r="C33" s="37"/>
      <c r="D33" s="125" t="s">
        <v>50</v>
      </c>
      <c r="E33" s="115" t="s">
        <v>51</v>
      </c>
      <c r="F33" s="126">
        <f>ROUND((SUM(BE85:BE207)),2)</f>
        <v>0</v>
      </c>
      <c r="G33" s="37"/>
      <c r="H33" s="37"/>
      <c r="I33" s="127">
        <v>0.21</v>
      </c>
      <c r="J33" s="126">
        <f>ROUND(((SUM(BE85:BE207))*I33),2)</f>
        <v>0</v>
      </c>
      <c r="K33" s="37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115" t="s">
        <v>52</v>
      </c>
      <c r="F34" s="126">
        <f>ROUND((SUM(BF85:BF207)),2)</f>
        <v>0</v>
      </c>
      <c r="G34" s="37"/>
      <c r="H34" s="37"/>
      <c r="I34" s="127">
        <v>0.15</v>
      </c>
      <c r="J34" s="126">
        <f>ROUND(((SUM(BF85:BF207))*I34),2)</f>
        <v>0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 hidden="1">
      <c r="A35" s="37"/>
      <c r="B35" s="42"/>
      <c r="C35" s="37"/>
      <c r="D35" s="37"/>
      <c r="E35" s="115" t="s">
        <v>53</v>
      </c>
      <c r="F35" s="126">
        <f>ROUND((SUM(BG85:BG207)),2)</f>
        <v>0</v>
      </c>
      <c r="G35" s="37"/>
      <c r="H35" s="37"/>
      <c r="I35" s="127">
        <v>0.21</v>
      </c>
      <c r="J35" s="126">
        <f>0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 hidden="1">
      <c r="A36" s="37"/>
      <c r="B36" s="42"/>
      <c r="C36" s="37"/>
      <c r="D36" s="37"/>
      <c r="E36" s="115" t="s">
        <v>54</v>
      </c>
      <c r="F36" s="126">
        <f>ROUND((SUM(BH85:BH207)),2)</f>
        <v>0</v>
      </c>
      <c r="G36" s="37"/>
      <c r="H36" s="37"/>
      <c r="I36" s="127">
        <v>0.15</v>
      </c>
      <c r="J36" s="126">
        <f>0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5" t="s">
        <v>55</v>
      </c>
      <c r="F37" s="126">
        <f>ROUND((SUM(BI85:BI207)),2)</f>
        <v>0</v>
      </c>
      <c r="G37" s="37"/>
      <c r="H37" s="37"/>
      <c r="I37" s="127">
        <v>0</v>
      </c>
      <c r="J37" s="126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8"/>
      <c r="D39" s="129" t="s">
        <v>56</v>
      </c>
      <c r="E39" s="130"/>
      <c r="F39" s="130"/>
      <c r="G39" s="131" t="s">
        <v>57</v>
      </c>
      <c r="H39" s="132" t="s">
        <v>58</v>
      </c>
      <c r="I39" s="130"/>
      <c r="J39" s="133">
        <f>SUM(J30:J37)</f>
        <v>0</v>
      </c>
      <c r="K39" s="134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35"/>
      <c r="C40" s="136"/>
      <c r="D40" s="136"/>
      <c r="E40" s="136"/>
      <c r="F40" s="136"/>
      <c r="G40" s="136"/>
      <c r="H40" s="136"/>
      <c r="I40" s="136"/>
      <c r="J40" s="136"/>
      <c r="K40" s="136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7"/>
      <c r="C44" s="138"/>
      <c r="D44" s="138"/>
      <c r="E44" s="138"/>
      <c r="F44" s="138"/>
      <c r="G44" s="138"/>
      <c r="H44" s="138"/>
      <c r="I44" s="138"/>
      <c r="J44" s="138"/>
      <c r="K44" s="138"/>
      <c r="L44" s="11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5" t="s">
        <v>125</v>
      </c>
      <c r="D45" s="39"/>
      <c r="E45" s="39"/>
      <c r="F45" s="39"/>
      <c r="G45" s="39"/>
      <c r="H45" s="39"/>
      <c r="I45" s="39"/>
      <c r="J45" s="39"/>
      <c r="K45" s="39"/>
      <c r="L45" s="116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15</v>
      </c>
      <c r="D47" s="39"/>
      <c r="E47" s="39"/>
      <c r="F47" s="39"/>
      <c r="G47" s="39"/>
      <c r="H47" s="39"/>
      <c r="I47" s="39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95" t="str">
        <f>E7</f>
        <v>DC007293_Decin_Tovarní_RKV_R1</v>
      </c>
      <c r="F48" s="396"/>
      <c r="G48" s="396"/>
      <c r="H48" s="396"/>
      <c r="I48" s="39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120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44" t="str">
        <f>E9</f>
        <v>03 - IO-03 Obnova povrchů</v>
      </c>
      <c r="F50" s="397"/>
      <c r="G50" s="397"/>
      <c r="H50" s="397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1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9" t="str">
        <f>F12</f>
        <v>Děčín</v>
      </c>
      <c r="G52" s="39"/>
      <c r="H52" s="39"/>
      <c r="I52" s="31" t="s">
        <v>23</v>
      </c>
      <c r="J52" s="62" t="str">
        <f>IF(J12="","",J12)</f>
        <v>21. 10. 2021</v>
      </c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2" customHeight="1">
      <c r="A54" s="37"/>
      <c r="B54" s="38"/>
      <c r="C54" s="31" t="s">
        <v>29</v>
      </c>
      <c r="D54" s="39"/>
      <c r="E54" s="39"/>
      <c r="F54" s="29" t="str">
        <f>E15</f>
        <v>Severočeské vodovody a kanalizace a.s.</v>
      </c>
      <c r="G54" s="39"/>
      <c r="H54" s="39"/>
      <c r="I54" s="31" t="s">
        <v>37</v>
      </c>
      <c r="J54" s="35" t="str">
        <f>E21</f>
        <v>KO-KA s.r.o.</v>
      </c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25.7" customHeight="1">
      <c r="A55" s="37"/>
      <c r="B55" s="38"/>
      <c r="C55" s="31" t="s">
        <v>35</v>
      </c>
      <c r="D55" s="39"/>
      <c r="E55" s="39"/>
      <c r="F55" s="29" t="str">
        <f>IF(E18="","",E18)</f>
        <v>Vyplň údaj</v>
      </c>
      <c r="G55" s="39"/>
      <c r="H55" s="39"/>
      <c r="I55" s="31" t="s">
        <v>42</v>
      </c>
      <c r="J55" s="35" t="str">
        <f>E24</f>
        <v>Mgr. Lenka Foffová, KO-KA s.r.o.</v>
      </c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9" t="s">
        <v>126</v>
      </c>
      <c r="D57" s="140"/>
      <c r="E57" s="140"/>
      <c r="F57" s="140"/>
      <c r="G57" s="140"/>
      <c r="H57" s="140"/>
      <c r="I57" s="140"/>
      <c r="J57" s="141" t="s">
        <v>127</v>
      </c>
      <c r="K57" s="140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>
      <c r="A59" s="37"/>
      <c r="B59" s="38"/>
      <c r="C59" s="142" t="s">
        <v>78</v>
      </c>
      <c r="D59" s="39"/>
      <c r="E59" s="39"/>
      <c r="F59" s="39"/>
      <c r="G59" s="39"/>
      <c r="H59" s="39"/>
      <c r="I59" s="39"/>
      <c r="J59" s="80">
        <f>J85</f>
        <v>0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9" t="s">
        <v>128</v>
      </c>
    </row>
    <row r="60" spans="2:12" s="9" customFormat="1" ht="24.95" customHeight="1">
      <c r="B60" s="143"/>
      <c r="C60" s="144"/>
      <c r="D60" s="145" t="s">
        <v>129</v>
      </c>
      <c r="E60" s="146"/>
      <c r="F60" s="146"/>
      <c r="G60" s="146"/>
      <c r="H60" s="146"/>
      <c r="I60" s="146"/>
      <c r="J60" s="147">
        <f>J86</f>
        <v>0</v>
      </c>
      <c r="K60" s="144"/>
      <c r="L60" s="148"/>
    </row>
    <row r="61" spans="2:12" s="10" customFormat="1" ht="19.9" customHeight="1">
      <c r="B61" s="149"/>
      <c r="C61" s="100"/>
      <c r="D61" s="150" t="s">
        <v>130</v>
      </c>
      <c r="E61" s="151"/>
      <c r="F61" s="151"/>
      <c r="G61" s="151"/>
      <c r="H61" s="151"/>
      <c r="I61" s="151"/>
      <c r="J61" s="152">
        <f>J87</f>
        <v>0</v>
      </c>
      <c r="K61" s="100"/>
      <c r="L61" s="153"/>
    </row>
    <row r="62" spans="2:12" s="10" customFormat="1" ht="19.9" customHeight="1">
      <c r="B62" s="149"/>
      <c r="C62" s="100"/>
      <c r="D62" s="150" t="s">
        <v>1676</v>
      </c>
      <c r="E62" s="151"/>
      <c r="F62" s="151"/>
      <c r="G62" s="151"/>
      <c r="H62" s="151"/>
      <c r="I62" s="151"/>
      <c r="J62" s="152">
        <f>J123</f>
        <v>0</v>
      </c>
      <c r="K62" s="100"/>
      <c r="L62" s="153"/>
    </row>
    <row r="63" spans="2:12" s="10" customFormat="1" ht="19.9" customHeight="1">
      <c r="B63" s="149"/>
      <c r="C63" s="100"/>
      <c r="D63" s="150" t="s">
        <v>136</v>
      </c>
      <c r="E63" s="151"/>
      <c r="F63" s="151"/>
      <c r="G63" s="151"/>
      <c r="H63" s="151"/>
      <c r="I63" s="151"/>
      <c r="J63" s="152">
        <f>J164</f>
        <v>0</v>
      </c>
      <c r="K63" s="100"/>
      <c r="L63" s="153"/>
    </row>
    <row r="64" spans="2:12" s="10" customFormat="1" ht="19.9" customHeight="1">
      <c r="B64" s="149"/>
      <c r="C64" s="100"/>
      <c r="D64" s="150" t="s">
        <v>137</v>
      </c>
      <c r="E64" s="151"/>
      <c r="F64" s="151"/>
      <c r="G64" s="151"/>
      <c r="H64" s="151"/>
      <c r="I64" s="151"/>
      <c r="J64" s="152">
        <f>J183</f>
        <v>0</v>
      </c>
      <c r="K64" s="100"/>
      <c r="L64" s="153"/>
    </row>
    <row r="65" spans="2:12" s="10" customFormat="1" ht="19.9" customHeight="1">
      <c r="B65" s="149"/>
      <c r="C65" s="100"/>
      <c r="D65" s="150" t="s">
        <v>138</v>
      </c>
      <c r="E65" s="151"/>
      <c r="F65" s="151"/>
      <c r="G65" s="151"/>
      <c r="H65" s="151"/>
      <c r="I65" s="151"/>
      <c r="J65" s="152">
        <f>J205</f>
        <v>0</v>
      </c>
      <c r="K65" s="100"/>
      <c r="L65" s="153"/>
    </row>
    <row r="66" spans="1:31" s="2" customFormat="1" ht="21.75" customHeight="1">
      <c r="A66" s="37"/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116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1" s="2" customFormat="1" ht="6.95" customHeight="1">
      <c r="A67" s="37"/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116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71" spans="1:31" s="2" customFormat="1" ht="6.95" customHeight="1">
      <c r="A71" s="37"/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116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24.95" customHeight="1">
      <c r="A72" s="37"/>
      <c r="B72" s="38"/>
      <c r="C72" s="25" t="s">
        <v>139</v>
      </c>
      <c r="D72" s="39"/>
      <c r="E72" s="39"/>
      <c r="F72" s="39"/>
      <c r="G72" s="39"/>
      <c r="H72" s="39"/>
      <c r="I72" s="39"/>
      <c r="J72" s="39"/>
      <c r="K72" s="39"/>
      <c r="L72" s="116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6.95" customHeight="1">
      <c r="A73" s="37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116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15</v>
      </c>
      <c r="D74" s="39"/>
      <c r="E74" s="39"/>
      <c r="F74" s="39"/>
      <c r="G74" s="39"/>
      <c r="H74" s="39"/>
      <c r="I74" s="39"/>
      <c r="J74" s="39"/>
      <c r="K74" s="39"/>
      <c r="L74" s="11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6.5" customHeight="1">
      <c r="A75" s="37"/>
      <c r="B75" s="38"/>
      <c r="C75" s="39"/>
      <c r="D75" s="39"/>
      <c r="E75" s="395" t="str">
        <f>E7</f>
        <v>DC007293_Decin_Tovarní_RKV_R1</v>
      </c>
      <c r="F75" s="396"/>
      <c r="G75" s="396"/>
      <c r="H75" s="396"/>
      <c r="I75" s="39"/>
      <c r="J75" s="39"/>
      <c r="K75" s="39"/>
      <c r="L75" s="11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2" customHeight="1">
      <c r="A76" s="37"/>
      <c r="B76" s="38"/>
      <c r="C76" s="31" t="s">
        <v>120</v>
      </c>
      <c r="D76" s="39"/>
      <c r="E76" s="39"/>
      <c r="F76" s="39"/>
      <c r="G76" s="39"/>
      <c r="H76" s="39"/>
      <c r="I76" s="39"/>
      <c r="J76" s="39"/>
      <c r="K76" s="39"/>
      <c r="L76" s="11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6.5" customHeight="1">
      <c r="A77" s="37"/>
      <c r="B77" s="38"/>
      <c r="C77" s="39"/>
      <c r="D77" s="39"/>
      <c r="E77" s="344" t="str">
        <f>E9</f>
        <v>03 - IO-03 Obnova povrchů</v>
      </c>
      <c r="F77" s="397"/>
      <c r="G77" s="397"/>
      <c r="H77" s="397"/>
      <c r="I77" s="39"/>
      <c r="J77" s="39"/>
      <c r="K77" s="39"/>
      <c r="L77" s="11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1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2" customHeight="1">
      <c r="A79" s="37"/>
      <c r="B79" s="38"/>
      <c r="C79" s="31" t="s">
        <v>21</v>
      </c>
      <c r="D79" s="39"/>
      <c r="E79" s="39"/>
      <c r="F79" s="29" t="str">
        <f>F12</f>
        <v>Děčín</v>
      </c>
      <c r="G79" s="39"/>
      <c r="H79" s="39"/>
      <c r="I79" s="31" t="s">
        <v>23</v>
      </c>
      <c r="J79" s="62" t="str">
        <f>IF(J12="","",J12)</f>
        <v>21. 10. 2021</v>
      </c>
      <c r="K79" s="39"/>
      <c r="L79" s="11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6.95" customHeight="1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11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5.2" customHeight="1">
      <c r="A81" s="37"/>
      <c r="B81" s="38"/>
      <c r="C81" s="31" t="s">
        <v>29</v>
      </c>
      <c r="D81" s="39"/>
      <c r="E81" s="39"/>
      <c r="F81" s="29" t="str">
        <f>E15</f>
        <v>Severočeské vodovody a kanalizace a.s.</v>
      </c>
      <c r="G81" s="39"/>
      <c r="H81" s="39"/>
      <c r="I81" s="31" t="s">
        <v>37</v>
      </c>
      <c r="J81" s="35" t="str">
        <f>E21</f>
        <v>KO-KA s.r.o.</v>
      </c>
      <c r="K81" s="39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5.7" customHeight="1">
      <c r="A82" s="37"/>
      <c r="B82" s="38"/>
      <c r="C82" s="31" t="s">
        <v>35</v>
      </c>
      <c r="D82" s="39"/>
      <c r="E82" s="39"/>
      <c r="F82" s="29" t="str">
        <f>IF(E18="","",E18)</f>
        <v>Vyplň údaj</v>
      </c>
      <c r="G82" s="39"/>
      <c r="H82" s="39"/>
      <c r="I82" s="31" t="s">
        <v>42</v>
      </c>
      <c r="J82" s="35" t="str">
        <f>E24</f>
        <v>Mgr. Lenka Foffová, KO-KA s.r.o.</v>
      </c>
      <c r="K82" s="39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0.3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11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11" customFormat="1" ht="29.25" customHeight="1">
      <c r="A84" s="154"/>
      <c r="B84" s="155"/>
      <c r="C84" s="156" t="s">
        <v>140</v>
      </c>
      <c r="D84" s="157" t="s">
        <v>65</v>
      </c>
      <c r="E84" s="157" t="s">
        <v>61</v>
      </c>
      <c r="F84" s="157" t="s">
        <v>62</v>
      </c>
      <c r="G84" s="157" t="s">
        <v>141</v>
      </c>
      <c r="H84" s="157" t="s">
        <v>142</v>
      </c>
      <c r="I84" s="157" t="s">
        <v>143</v>
      </c>
      <c r="J84" s="157" t="s">
        <v>127</v>
      </c>
      <c r="K84" s="158" t="s">
        <v>144</v>
      </c>
      <c r="L84" s="159"/>
      <c r="M84" s="71" t="s">
        <v>79</v>
      </c>
      <c r="N84" s="72" t="s">
        <v>50</v>
      </c>
      <c r="O84" s="72" t="s">
        <v>145</v>
      </c>
      <c r="P84" s="72" t="s">
        <v>146</v>
      </c>
      <c r="Q84" s="72" t="s">
        <v>147</v>
      </c>
      <c r="R84" s="72" t="s">
        <v>148</v>
      </c>
      <c r="S84" s="72" t="s">
        <v>149</v>
      </c>
      <c r="T84" s="73" t="s">
        <v>150</v>
      </c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</row>
    <row r="85" spans="1:63" s="2" customFormat="1" ht="22.9" customHeight="1">
      <c r="A85" s="37"/>
      <c r="B85" s="38"/>
      <c r="C85" s="78" t="s">
        <v>151</v>
      </c>
      <c r="D85" s="39"/>
      <c r="E85" s="39"/>
      <c r="F85" s="39"/>
      <c r="G85" s="39"/>
      <c r="H85" s="39"/>
      <c r="I85" s="39"/>
      <c r="J85" s="160">
        <f>BK85</f>
        <v>0</v>
      </c>
      <c r="K85" s="39"/>
      <c r="L85" s="42"/>
      <c r="M85" s="74"/>
      <c r="N85" s="161"/>
      <c r="O85" s="75"/>
      <c r="P85" s="162">
        <f>P86</f>
        <v>0</v>
      </c>
      <c r="Q85" s="75"/>
      <c r="R85" s="162">
        <f>R86</f>
        <v>590.3146099999999</v>
      </c>
      <c r="S85" s="75"/>
      <c r="T85" s="163">
        <f>T86</f>
        <v>454.51200000000006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9" t="s">
        <v>80</v>
      </c>
      <c r="AU85" s="19" t="s">
        <v>128</v>
      </c>
      <c r="BK85" s="164">
        <f>BK86</f>
        <v>0</v>
      </c>
    </row>
    <row r="86" spans="2:63" s="12" customFormat="1" ht="25.9" customHeight="1">
      <c r="B86" s="165"/>
      <c r="C86" s="166"/>
      <c r="D86" s="167" t="s">
        <v>80</v>
      </c>
      <c r="E86" s="168" t="s">
        <v>152</v>
      </c>
      <c r="F86" s="168" t="s">
        <v>153</v>
      </c>
      <c r="G86" s="166"/>
      <c r="H86" s="166"/>
      <c r="I86" s="169"/>
      <c r="J86" s="170">
        <f>BK86</f>
        <v>0</v>
      </c>
      <c r="K86" s="166"/>
      <c r="L86" s="171"/>
      <c r="M86" s="172"/>
      <c r="N86" s="173"/>
      <c r="O86" s="173"/>
      <c r="P86" s="174">
        <f>P87+P123+P164+P183+P205</f>
        <v>0</v>
      </c>
      <c r="Q86" s="173"/>
      <c r="R86" s="174">
        <f>R87+R123+R164+R183+R205</f>
        <v>590.3146099999999</v>
      </c>
      <c r="S86" s="173"/>
      <c r="T86" s="175">
        <f>T87+T123+T164+T183+T205</f>
        <v>454.51200000000006</v>
      </c>
      <c r="AR86" s="176" t="s">
        <v>88</v>
      </c>
      <c r="AT86" s="177" t="s">
        <v>80</v>
      </c>
      <c r="AU86" s="177" t="s">
        <v>81</v>
      </c>
      <c r="AY86" s="176" t="s">
        <v>154</v>
      </c>
      <c r="BK86" s="178">
        <f>BK87+BK123+BK164+BK183+BK205</f>
        <v>0</v>
      </c>
    </row>
    <row r="87" spans="2:63" s="12" customFormat="1" ht="22.9" customHeight="1">
      <c r="B87" s="165"/>
      <c r="C87" s="166"/>
      <c r="D87" s="167" t="s">
        <v>80</v>
      </c>
      <c r="E87" s="179" t="s">
        <v>88</v>
      </c>
      <c r="F87" s="179" t="s">
        <v>155</v>
      </c>
      <c r="G87" s="166"/>
      <c r="H87" s="166"/>
      <c r="I87" s="169"/>
      <c r="J87" s="180">
        <f>BK87</f>
        <v>0</v>
      </c>
      <c r="K87" s="166"/>
      <c r="L87" s="171"/>
      <c r="M87" s="172"/>
      <c r="N87" s="173"/>
      <c r="O87" s="173"/>
      <c r="P87" s="174">
        <f>SUM(P88:P122)</f>
        <v>0</v>
      </c>
      <c r="Q87" s="173"/>
      <c r="R87" s="174">
        <f>SUM(R88:R122)</f>
        <v>0.045660000000000006</v>
      </c>
      <c r="S87" s="173"/>
      <c r="T87" s="175">
        <f>SUM(T88:T122)</f>
        <v>454.51200000000006</v>
      </c>
      <c r="AR87" s="176" t="s">
        <v>88</v>
      </c>
      <c r="AT87" s="177" t="s">
        <v>80</v>
      </c>
      <c r="AU87" s="177" t="s">
        <v>88</v>
      </c>
      <c r="AY87" s="176" t="s">
        <v>154</v>
      </c>
      <c r="BK87" s="178">
        <f>SUM(BK88:BK122)</f>
        <v>0</v>
      </c>
    </row>
    <row r="88" spans="1:65" s="2" customFormat="1" ht="37.9" customHeight="1">
      <c r="A88" s="37"/>
      <c r="B88" s="38"/>
      <c r="C88" s="181" t="s">
        <v>88</v>
      </c>
      <c r="D88" s="181" t="s">
        <v>156</v>
      </c>
      <c r="E88" s="182" t="s">
        <v>1677</v>
      </c>
      <c r="F88" s="183" t="s">
        <v>1678</v>
      </c>
      <c r="G88" s="184" t="s">
        <v>216</v>
      </c>
      <c r="H88" s="185">
        <v>2</v>
      </c>
      <c r="I88" s="186"/>
      <c r="J88" s="185">
        <f>ROUND(I88*H88,2)</f>
        <v>0</v>
      </c>
      <c r="K88" s="183" t="s">
        <v>160</v>
      </c>
      <c r="L88" s="42"/>
      <c r="M88" s="187" t="s">
        <v>79</v>
      </c>
      <c r="N88" s="188" t="s">
        <v>51</v>
      </c>
      <c r="O88" s="67"/>
      <c r="P88" s="189">
        <f>O88*H88</f>
        <v>0</v>
      </c>
      <c r="Q88" s="189">
        <v>0</v>
      </c>
      <c r="R88" s="189">
        <f>Q88*H88</f>
        <v>0</v>
      </c>
      <c r="S88" s="189">
        <v>0.26</v>
      </c>
      <c r="T88" s="190">
        <f>S88*H88</f>
        <v>0.52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191" t="s">
        <v>161</v>
      </c>
      <c r="AT88" s="191" t="s">
        <v>156</v>
      </c>
      <c r="AU88" s="191" t="s">
        <v>90</v>
      </c>
      <c r="AY88" s="19" t="s">
        <v>154</v>
      </c>
      <c r="BE88" s="192">
        <f>IF(N88="základní",J88,0)</f>
        <v>0</v>
      </c>
      <c r="BF88" s="192">
        <f>IF(N88="snížená",J88,0)</f>
        <v>0</v>
      </c>
      <c r="BG88" s="192">
        <f>IF(N88="zákl. přenesená",J88,0)</f>
        <v>0</v>
      </c>
      <c r="BH88" s="192">
        <f>IF(N88="sníž. přenesená",J88,0)</f>
        <v>0</v>
      </c>
      <c r="BI88" s="192">
        <f>IF(N88="nulová",J88,0)</f>
        <v>0</v>
      </c>
      <c r="BJ88" s="19" t="s">
        <v>88</v>
      </c>
      <c r="BK88" s="192">
        <f>ROUND(I88*H88,2)</f>
        <v>0</v>
      </c>
      <c r="BL88" s="19" t="s">
        <v>161</v>
      </c>
      <c r="BM88" s="191" t="s">
        <v>1679</v>
      </c>
    </row>
    <row r="89" spans="1:47" s="2" customFormat="1" ht="11.25">
      <c r="A89" s="37"/>
      <c r="B89" s="38"/>
      <c r="C89" s="39"/>
      <c r="D89" s="193" t="s">
        <v>163</v>
      </c>
      <c r="E89" s="39"/>
      <c r="F89" s="194" t="s">
        <v>1680</v>
      </c>
      <c r="G89" s="39"/>
      <c r="H89" s="39"/>
      <c r="I89" s="195"/>
      <c r="J89" s="39"/>
      <c r="K89" s="39"/>
      <c r="L89" s="42"/>
      <c r="M89" s="196"/>
      <c r="N89" s="197"/>
      <c r="O89" s="67"/>
      <c r="P89" s="67"/>
      <c r="Q89" s="67"/>
      <c r="R89" s="67"/>
      <c r="S89" s="67"/>
      <c r="T89" s="68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9" t="s">
        <v>163</v>
      </c>
      <c r="AU89" s="19" t="s">
        <v>90</v>
      </c>
    </row>
    <row r="90" spans="2:51" s="14" customFormat="1" ht="11.25">
      <c r="B90" s="210"/>
      <c r="C90" s="211"/>
      <c r="D90" s="200" t="s">
        <v>165</v>
      </c>
      <c r="E90" s="212" t="s">
        <v>79</v>
      </c>
      <c r="F90" s="213" t="s">
        <v>1681</v>
      </c>
      <c r="G90" s="211"/>
      <c r="H90" s="212" t="s">
        <v>79</v>
      </c>
      <c r="I90" s="214"/>
      <c r="J90" s="211"/>
      <c r="K90" s="211"/>
      <c r="L90" s="215"/>
      <c r="M90" s="216"/>
      <c r="N90" s="217"/>
      <c r="O90" s="217"/>
      <c r="P90" s="217"/>
      <c r="Q90" s="217"/>
      <c r="R90" s="217"/>
      <c r="S90" s="217"/>
      <c r="T90" s="218"/>
      <c r="AT90" s="219" t="s">
        <v>165</v>
      </c>
      <c r="AU90" s="219" t="s">
        <v>90</v>
      </c>
      <c r="AV90" s="14" t="s">
        <v>88</v>
      </c>
      <c r="AW90" s="14" t="s">
        <v>41</v>
      </c>
      <c r="AX90" s="14" t="s">
        <v>81</v>
      </c>
      <c r="AY90" s="219" t="s">
        <v>154</v>
      </c>
    </row>
    <row r="91" spans="2:51" s="13" customFormat="1" ht="11.25">
      <c r="B91" s="198"/>
      <c r="C91" s="199"/>
      <c r="D91" s="200" t="s">
        <v>165</v>
      </c>
      <c r="E91" s="201" t="s">
        <v>79</v>
      </c>
      <c r="F91" s="202" t="s">
        <v>1682</v>
      </c>
      <c r="G91" s="199"/>
      <c r="H91" s="203">
        <v>2</v>
      </c>
      <c r="I91" s="204"/>
      <c r="J91" s="199"/>
      <c r="K91" s="199"/>
      <c r="L91" s="205"/>
      <c r="M91" s="206"/>
      <c r="N91" s="207"/>
      <c r="O91" s="207"/>
      <c r="P91" s="207"/>
      <c r="Q91" s="207"/>
      <c r="R91" s="207"/>
      <c r="S91" s="207"/>
      <c r="T91" s="208"/>
      <c r="AT91" s="209" t="s">
        <v>165</v>
      </c>
      <c r="AU91" s="209" t="s">
        <v>90</v>
      </c>
      <c r="AV91" s="13" t="s">
        <v>90</v>
      </c>
      <c r="AW91" s="13" t="s">
        <v>41</v>
      </c>
      <c r="AX91" s="13" t="s">
        <v>88</v>
      </c>
      <c r="AY91" s="209" t="s">
        <v>154</v>
      </c>
    </row>
    <row r="92" spans="1:65" s="2" customFormat="1" ht="37.9" customHeight="1">
      <c r="A92" s="37"/>
      <c r="B92" s="38"/>
      <c r="C92" s="181" t="s">
        <v>90</v>
      </c>
      <c r="D92" s="181" t="s">
        <v>156</v>
      </c>
      <c r="E92" s="182" t="s">
        <v>1683</v>
      </c>
      <c r="F92" s="183" t="s">
        <v>1684</v>
      </c>
      <c r="G92" s="184" t="s">
        <v>216</v>
      </c>
      <c r="H92" s="185">
        <v>2</v>
      </c>
      <c r="I92" s="186"/>
      <c r="J92" s="185">
        <f>ROUND(I92*H92,2)</f>
        <v>0</v>
      </c>
      <c r="K92" s="183" t="s">
        <v>160</v>
      </c>
      <c r="L92" s="42"/>
      <c r="M92" s="187" t="s">
        <v>79</v>
      </c>
      <c r="N92" s="188" t="s">
        <v>51</v>
      </c>
      <c r="O92" s="67"/>
      <c r="P92" s="189">
        <f>O92*H92</f>
        <v>0</v>
      </c>
      <c r="Q92" s="189">
        <v>0</v>
      </c>
      <c r="R92" s="189">
        <f>Q92*H92</f>
        <v>0</v>
      </c>
      <c r="S92" s="189">
        <v>0.3</v>
      </c>
      <c r="T92" s="190">
        <f>S92*H92</f>
        <v>0.6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191" t="s">
        <v>161</v>
      </c>
      <c r="AT92" s="191" t="s">
        <v>156</v>
      </c>
      <c r="AU92" s="191" t="s">
        <v>90</v>
      </c>
      <c r="AY92" s="19" t="s">
        <v>154</v>
      </c>
      <c r="BE92" s="192">
        <f>IF(N92="základní",J92,0)</f>
        <v>0</v>
      </c>
      <c r="BF92" s="192">
        <f>IF(N92="snížená",J92,0)</f>
        <v>0</v>
      </c>
      <c r="BG92" s="192">
        <f>IF(N92="zákl. přenesená",J92,0)</f>
        <v>0</v>
      </c>
      <c r="BH92" s="192">
        <f>IF(N92="sníž. přenesená",J92,0)</f>
        <v>0</v>
      </c>
      <c r="BI92" s="192">
        <f>IF(N92="nulová",J92,0)</f>
        <v>0</v>
      </c>
      <c r="BJ92" s="19" t="s">
        <v>88</v>
      </c>
      <c r="BK92" s="192">
        <f>ROUND(I92*H92,2)</f>
        <v>0</v>
      </c>
      <c r="BL92" s="19" t="s">
        <v>161</v>
      </c>
      <c r="BM92" s="191" t="s">
        <v>1685</v>
      </c>
    </row>
    <row r="93" spans="1:47" s="2" customFormat="1" ht="11.25">
      <c r="A93" s="37"/>
      <c r="B93" s="38"/>
      <c r="C93" s="39"/>
      <c r="D93" s="193" t="s">
        <v>163</v>
      </c>
      <c r="E93" s="39"/>
      <c r="F93" s="194" t="s">
        <v>1686</v>
      </c>
      <c r="G93" s="39"/>
      <c r="H93" s="39"/>
      <c r="I93" s="195"/>
      <c r="J93" s="39"/>
      <c r="K93" s="39"/>
      <c r="L93" s="42"/>
      <c r="M93" s="196"/>
      <c r="N93" s="197"/>
      <c r="O93" s="67"/>
      <c r="P93" s="67"/>
      <c r="Q93" s="67"/>
      <c r="R93" s="67"/>
      <c r="S93" s="67"/>
      <c r="T93" s="68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9" t="s">
        <v>163</v>
      </c>
      <c r="AU93" s="19" t="s">
        <v>90</v>
      </c>
    </row>
    <row r="94" spans="2:51" s="13" customFormat="1" ht="11.25">
      <c r="B94" s="198"/>
      <c r="C94" s="199"/>
      <c r="D94" s="200" t="s">
        <v>165</v>
      </c>
      <c r="E94" s="201" t="s">
        <v>79</v>
      </c>
      <c r="F94" s="202" t="s">
        <v>1682</v>
      </c>
      <c r="G94" s="199"/>
      <c r="H94" s="203">
        <v>2</v>
      </c>
      <c r="I94" s="204"/>
      <c r="J94" s="199"/>
      <c r="K94" s="199"/>
      <c r="L94" s="205"/>
      <c r="M94" s="206"/>
      <c r="N94" s="207"/>
      <c r="O94" s="207"/>
      <c r="P94" s="207"/>
      <c r="Q94" s="207"/>
      <c r="R94" s="207"/>
      <c r="S94" s="207"/>
      <c r="T94" s="208"/>
      <c r="AT94" s="209" t="s">
        <v>165</v>
      </c>
      <c r="AU94" s="209" t="s">
        <v>90</v>
      </c>
      <c r="AV94" s="13" t="s">
        <v>90</v>
      </c>
      <c r="AW94" s="13" t="s">
        <v>41</v>
      </c>
      <c r="AX94" s="13" t="s">
        <v>88</v>
      </c>
      <c r="AY94" s="209" t="s">
        <v>154</v>
      </c>
    </row>
    <row r="95" spans="1:65" s="2" customFormat="1" ht="37.9" customHeight="1">
      <c r="A95" s="37"/>
      <c r="B95" s="38"/>
      <c r="C95" s="181" t="s">
        <v>173</v>
      </c>
      <c r="D95" s="181" t="s">
        <v>156</v>
      </c>
      <c r="E95" s="182" t="s">
        <v>1687</v>
      </c>
      <c r="F95" s="183" t="s">
        <v>1688</v>
      </c>
      <c r="G95" s="184" t="s">
        <v>216</v>
      </c>
      <c r="H95" s="185">
        <v>448</v>
      </c>
      <c r="I95" s="186"/>
      <c r="J95" s="185">
        <f>ROUND(I95*H95,2)</f>
        <v>0</v>
      </c>
      <c r="K95" s="183" t="s">
        <v>160</v>
      </c>
      <c r="L95" s="42"/>
      <c r="M95" s="187" t="s">
        <v>79</v>
      </c>
      <c r="N95" s="188" t="s">
        <v>51</v>
      </c>
      <c r="O95" s="67"/>
      <c r="P95" s="189">
        <f>O95*H95</f>
        <v>0</v>
      </c>
      <c r="Q95" s="189">
        <v>0</v>
      </c>
      <c r="R95" s="189">
        <f>Q95*H95</f>
        <v>0</v>
      </c>
      <c r="S95" s="189">
        <v>0.75</v>
      </c>
      <c r="T95" s="190">
        <f>S95*H95</f>
        <v>336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191" t="s">
        <v>161</v>
      </c>
      <c r="AT95" s="191" t="s">
        <v>156</v>
      </c>
      <c r="AU95" s="191" t="s">
        <v>90</v>
      </c>
      <c r="AY95" s="19" t="s">
        <v>154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19" t="s">
        <v>88</v>
      </c>
      <c r="BK95" s="192">
        <f>ROUND(I95*H95,2)</f>
        <v>0</v>
      </c>
      <c r="BL95" s="19" t="s">
        <v>161</v>
      </c>
      <c r="BM95" s="191" t="s">
        <v>1689</v>
      </c>
    </row>
    <row r="96" spans="1:47" s="2" customFormat="1" ht="11.25">
      <c r="A96" s="37"/>
      <c r="B96" s="38"/>
      <c r="C96" s="39"/>
      <c r="D96" s="193" t="s">
        <v>163</v>
      </c>
      <c r="E96" s="39"/>
      <c r="F96" s="194" t="s">
        <v>1690</v>
      </c>
      <c r="G96" s="39"/>
      <c r="H96" s="39"/>
      <c r="I96" s="195"/>
      <c r="J96" s="39"/>
      <c r="K96" s="39"/>
      <c r="L96" s="42"/>
      <c r="M96" s="196"/>
      <c r="N96" s="197"/>
      <c r="O96" s="67"/>
      <c r="P96" s="67"/>
      <c r="Q96" s="67"/>
      <c r="R96" s="67"/>
      <c r="S96" s="67"/>
      <c r="T96" s="68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19" t="s">
        <v>163</v>
      </c>
      <c r="AU96" s="19" t="s">
        <v>90</v>
      </c>
    </row>
    <row r="97" spans="2:51" s="13" customFormat="1" ht="11.25">
      <c r="B97" s="198"/>
      <c r="C97" s="199"/>
      <c r="D97" s="200" t="s">
        <v>165</v>
      </c>
      <c r="E97" s="201" t="s">
        <v>79</v>
      </c>
      <c r="F97" s="202" t="s">
        <v>1691</v>
      </c>
      <c r="G97" s="199"/>
      <c r="H97" s="203">
        <v>448</v>
      </c>
      <c r="I97" s="204"/>
      <c r="J97" s="199"/>
      <c r="K97" s="199"/>
      <c r="L97" s="205"/>
      <c r="M97" s="206"/>
      <c r="N97" s="207"/>
      <c r="O97" s="207"/>
      <c r="P97" s="207"/>
      <c r="Q97" s="207"/>
      <c r="R97" s="207"/>
      <c r="S97" s="207"/>
      <c r="T97" s="208"/>
      <c r="AT97" s="209" t="s">
        <v>165</v>
      </c>
      <c r="AU97" s="209" t="s">
        <v>90</v>
      </c>
      <c r="AV97" s="13" t="s">
        <v>90</v>
      </c>
      <c r="AW97" s="13" t="s">
        <v>41</v>
      </c>
      <c r="AX97" s="13" t="s">
        <v>88</v>
      </c>
      <c r="AY97" s="209" t="s">
        <v>154</v>
      </c>
    </row>
    <row r="98" spans="1:65" s="2" customFormat="1" ht="24.2" customHeight="1">
      <c r="A98" s="37"/>
      <c r="B98" s="38"/>
      <c r="C98" s="181" t="s">
        <v>161</v>
      </c>
      <c r="D98" s="181" t="s">
        <v>156</v>
      </c>
      <c r="E98" s="182" t="s">
        <v>1692</v>
      </c>
      <c r="F98" s="183" t="s">
        <v>1693</v>
      </c>
      <c r="G98" s="184" t="s">
        <v>216</v>
      </c>
      <c r="H98" s="185">
        <v>131</v>
      </c>
      <c r="I98" s="186"/>
      <c r="J98" s="185">
        <f>ROUND(I98*H98,2)</f>
        <v>0</v>
      </c>
      <c r="K98" s="183" t="s">
        <v>160</v>
      </c>
      <c r="L98" s="42"/>
      <c r="M98" s="187" t="s">
        <v>79</v>
      </c>
      <c r="N98" s="188" t="s">
        <v>51</v>
      </c>
      <c r="O98" s="67"/>
      <c r="P98" s="189">
        <f>O98*H98</f>
        <v>0</v>
      </c>
      <c r="Q98" s="189">
        <v>4E-05</v>
      </c>
      <c r="R98" s="189">
        <f>Q98*H98</f>
        <v>0.005240000000000001</v>
      </c>
      <c r="S98" s="189">
        <v>0.092</v>
      </c>
      <c r="T98" s="190">
        <f>S98*H98</f>
        <v>12.052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191" t="s">
        <v>161</v>
      </c>
      <c r="AT98" s="191" t="s">
        <v>156</v>
      </c>
      <c r="AU98" s="191" t="s">
        <v>90</v>
      </c>
      <c r="AY98" s="19" t="s">
        <v>154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9" t="s">
        <v>88</v>
      </c>
      <c r="BK98" s="192">
        <f>ROUND(I98*H98,2)</f>
        <v>0</v>
      </c>
      <c r="BL98" s="19" t="s">
        <v>161</v>
      </c>
      <c r="BM98" s="191" t="s">
        <v>1694</v>
      </c>
    </row>
    <row r="99" spans="1:47" s="2" customFormat="1" ht="11.25">
      <c r="A99" s="37"/>
      <c r="B99" s="38"/>
      <c r="C99" s="39"/>
      <c r="D99" s="193" t="s">
        <v>163</v>
      </c>
      <c r="E99" s="39"/>
      <c r="F99" s="194" t="s">
        <v>1695</v>
      </c>
      <c r="G99" s="39"/>
      <c r="H99" s="39"/>
      <c r="I99" s="195"/>
      <c r="J99" s="39"/>
      <c r="K99" s="39"/>
      <c r="L99" s="42"/>
      <c r="M99" s="196"/>
      <c r="N99" s="197"/>
      <c r="O99" s="67"/>
      <c r="P99" s="67"/>
      <c r="Q99" s="67"/>
      <c r="R99" s="67"/>
      <c r="S99" s="67"/>
      <c r="T99" s="68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19" t="s">
        <v>163</v>
      </c>
      <c r="AU99" s="19" t="s">
        <v>90</v>
      </c>
    </row>
    <row r="100" spans="2:51" s="13" customFormat="1" ht="11.25">
      <c r="B100" s="198"/>
      <c r="C100" s="199"/>
      <c r="D100" s="200" t="s">
        <v>165</v>
      </c>
      <c r="E100" s="201" t="s">
        <v>79</v>
      </c>
      <c r="F100" s="202" t="s">
        <v>1696</v>
      </c>
      <c r="G100" s="199"/>
      <c r="H100" s="203">
        <v>131</v>
      </c>
      <c r="I100" s="204"/>
      <c r="J100" s="199"/>
      <c r="K100" s="199"/>
      <c r="L100" s="205"/>
      <c r="M100" s="206"/>
      <c r="N100" s="207"/>
      <c r="O100" s="207"/>
      <c r="P100" s="207"/>
      <c r="Q100" s="207"/>
      <c r="R100" s="207"/>
      <c r="S100" s="207"/>
      <c r="T100" s="208"/>
      <c r="AT100" s="209" t="s">
        <v>165</v>
      </c>
      <c r="AU100" s="209" t="s">
        <v>90</v>
      </c>
      <c r="AV100" s="13" t="s">
        <v>90</v>
      </c>
      <c r="AW100" s="13" t="s">
        <v>41</v>
      </c>
      <c r="AX100" s="13" t="s">
        <v>88</v>
      </c>
      <c r="AY100" s="209" t="s">
        <v>154</v>
      </c>
    </row>
    <row r="101" spans="1:65" s="2" customFormat="1" ht="24.2" customHeight="1">
      <c r="A101" s="37"/>
      <c r="B101" s="38"/>
      <c r="C101" s="181" t="s">
        <v>184</v>
      </c>
      <c r="D101" s="181" t="s">
        <v>156</v>
      </c>
      <c r="E101" s="182" t="s">
        <v>1697</v>
      </c>
      <c r="F101" s="183" t="s">
        <v>1698</v>
      </c>
      <c r="G101" s="184" t="s">
        <v>216</v>
      </c>
      <c r="H101" s="185">
        <v>448</v>
      </c>
      <c r="I101" s="186"/>
      <c r="J101" s="185">
        <f>ROUND(I101*H101,2)</f>
        <v>0</v>
      </c>
      <c r="K101" s="183" t="s">
        <v>160</v>
      </c>
      <c r="L101" s="42"/>
      <c r="M101" s="187" t="s">
        <v>79</v>
      </c>
      <c r="N101" s="188" t="s">
        <v>51</v>
      </c>
      <c r="O101" s="67"/>
      <c r="P101" s="189">
        <f>O101*H101</f>
        <v>0</v>
      </c>
      <c r="Q101" s="189">
        <v>9E-05</v>
      </c>
      <c r="R101" s="189">
        <f>Q101*H101</f>
        <v>0.04032</v>
      </c>
      <c r="S101" s="189">
        <v>0.23</v>
      </c>
      <c r="T101" s="190">
        <f>S101*H101</f>
        <v>103.04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191" t="s">
        <v>161</v>
      </c>
      <c r="AT101" s="191" t="s">
        <v>156</v>
      </c>
      <c r="AU101" s="191" t="s">
        <v>90</v>
      </c>
      <c r="AY101" s="19" t="s">
        <v>154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19" t="s">
        <v>88</v>
      </c>
      <c r="BK101" s="192">
        <f>ROUND(I101*H101,2)</f>
        <v>0</v>
      </c>
      <c r="BL101" s="19" t="s">
        <v>161</v>
      </c>
      <c r="BM101" s="191" t="s">
        <v>1699</v>
      </c>
    </row>
    <row r="102" spans="1:47" s="2" customFormat="1" ht="11.25">
      <c r="A102" s="37"/>
      <c r="B102" s="38"/>
      <c r="C102" s="39"/>
      <c r="D102" s="193" t="s">
        <v>163</v>
      </c>
      <c r="E102" s="39"/>
      <c r="F102" s="194" t="s">
        <v>1700</v>
      </c>
      <c r="G102" s="39"/>
      <c r="H102" s="39"/>
      <c r="I102" s="195"/>
      <c r="J102" s="39"/>
      <c r="K102" s="39"/>
      <c r="L102" s="42"/>
      <c r="M102" s="196"/>
      <c r="N102" s="197"/>
      <c r="O102" s="67"/>
      <c r="P102" s="67"/>
      <c r="Q102" s="67"/>
      <c r="R102" s="67"/>
      <c r="S102" s="67"/>
      <c r="T102" s="68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9" t="s">
        <v>163</v>
      </c>
      <c r="AU102" s="19" t="s">
        <v>90</v>
      </c>
    </row>
    <row r="103" spans="2:51" s="13" customFormat="1" ht="11.25">
      <c r="B103" s="198"/>
      <c r="C103" s="199"/>
      <c r="D103" s="200" t="s">
        <v>165</v>
      </c>
      <c r="E103" s="201" t="s">
        <v>79</v>
      </c>
      <c r="F103" s="202" t="s">
        <v>1701</v>
      </c>
      <c r="G103" s="199"/>
      <c r="H103" s="203">
        <v>448</v>
      </c>
      <c r="I103" s="204"/>
      <c r="J103" s="199"/>
      <c r="K103" s="199"/>
      <c r="L103" s="205"/>
      <c r="M103" s="206"/>
      <c r="N103" s="207"/>
      <c r="O103" s="207"/>
      <c r="P103" s="207"/>
      <c r="Q103" s="207"/>
      <c r="R103" s="207"/>
      <c r="S103" s="207"/>
      <c r="T103" s="208"/>
      <c r="AT103" s="209" t="s">
        <v>165</v>
      </c>
      <c r="AU103" s="209" t="s">
        <v>90</v>
      </c>
      <c r="AV103" s="13" t="s">
        <v>90</v>
      </c>
      <c r="AW103" s="13" t="s">
        <v>41</v>
      </c>
      <c r="AX103" s="13" t="s">
        <v>88</v>
      </c>
      <c r="AY103" s="209" t="s">
        <v>154</v>
      </c>
    </row>
    <row r="104" spans="1:65" s="2" customFormat="1" ht="24.2" customHeight="1">
      <c r="A104" s="37"/>
      <c r="B104" s="38"/>
      <c r="C104" s="181" t="s">
        <v>190</v>
      </c>
      <c r="D104" s="181" t="s">
        <v>156</v>
      </c>
      <c r="E104" s="182" t="s">
        <v>1702</v>
      </c>
      <c r="F104" s="183" t="s">
        <v>1703</v>
      </c>
      <c r="G104" s="184" t="s">
        <v>159</v>
      </c>
      <c r="H104" s="185">
        <v>10</v>
      </c>
      <c r="I104" s="186"/>
      <c r="J104" s="185">
        <f>ROUND(I104*H104,2)</f>
        <v>0</v>
      </c>
      <c r="K104" s="183" t="s">
        <v>160</v>
      </c>
      <c r="L104" s="42"/>
      <c r="M104" s="187" t="s">
        <v>79</v>
      </c>
      <c r="N104" s="188" t="s">
        <v>51</v>
      </c>
      <c r="O104" s="67"/>
      <c r="P104" s="189">
        <f>O104*H104</f>
        <v>0</v>
      </c>
      <c r="Q104" s="189">
        <v>0</v>
      </c>
      <c r="R104" s="189">
        <f>Q104*H104</f>
        <v>0</v>
      </c>
      <c r="S104" s="189">
        <v>0.23</v>
      </c>
      <c r="T104" s="190">
        <f>S104*H104</f>
        <v>2.3000000000000003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191" t="s">
        <v>161</v>
      </c>
      <c r="AT104" s="191" t="s">
        <v>156</v>
      </c>
      <c r="AU104" s="191" t="s">
        <v>90</v>
      </c>
      <c r="AY104" s="19" t="s">
        <v>154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9" t="s">
        <v>88</v>
      </c>
      <c r="BK104" s="192">
        <f>ROUND(I104*H104,2)</f>
        <v>0</v>
      </c>
      <c r="BL104" s="19" t="s">
        <v>161</v>
      </c>
      <c r="BM104" s="191" t="s">
        <v>1704</v>
      </c>
    </row>
    <row r="105" spans="1:47" s="2" customFormat="1" ht="11.25">
      <c r="A105" s="37"/>
      <c r="B105" s="38"/>
      <c r="C105" s="39"/>
      <c r="D105" s="193" t="s">
        <v>163</v>
      </c>
      <c r="E105" s="39"/>
      <c r="F105" s="194" t="s">
        <v>1705</v>
      </c>
      <c r="G105" s="39"/>
      <c r="H105" s="39"/>
      <c r="I105" s="195"/>
      <c r="J105" s="39"/>
      <c r="K105" s="39"/>
      <c r="L105" s="42"/>
      <c r="M105" s="196"/>
      <c r="N105" s="197"/>
      <c r="O105" s="67"/>
      <c r="P105" s="67"/>
      <c r="Q105" s="67"/>
      <c r="R105" s="67"/>
      <c r="S105" s="67"/>
      <c r="T105" s="68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T105" s="19" t="s">
        <v>163</v>
      </c>
      <c r="AU105" s="19" t="s">
        <v>90</v>
      </c>
    </row>
    <row r="106" spans="1:65" s="2" customFormat="1" ht="16.5" customHeight="1">
      <c r="A106" s="37"/>
      <c r="B106" s="38"/>
      <c r="C106" s="181" t="s">
        <v>197</v>
      </c>
      <c r="D106" s="181" t="s">
        <v>156</v>
      </c>
      <c r="E106" s="182" t="s">
        <v>1706</v>
      </c>
      <c r="F106" s="183" t="s">
        <v>1707</v>
      </c>
      <c r="G106" s="184" t="s">
        <v>216</v>
      </c>
      <c r="H106" s="185">
        <v>2</v>
      </c>
      <c r="I106" s="186"/>
      <c r="J106" s="185">
        <f>ROUND(I106*H106,2)</f>
        <v>0</v>
      </c>
      <c r="K106" s="183" t="s">
        <v>160</v>
      </c>
      <c r="L106" s="42"/>
      <c r="M106" s="187" t="s">
        <v>79</v>
      </c>
      <c r="N106" s="188" t="s">
        <v>51</v>
      </c>
      <c r="O106" s="67"/>
      <c r="P106" s="189">
        <f>O106*H106</f>
        <v>0</v>
      </c>
      <c r="Q106" s="189">
        <v>0</v>
      </c>
      <c r="R106" s="189">
        <f>Q106*H106</f>
        <v>0</v>
      </c>
      <c r="S106" s="189">
        <v>0</v>
      </c>
      <c r="T106" s="190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191" t="s">
        <v>161</v>
      </c>
      <c r="AT106" s="191" t="s">
        <v>156</v>
      </c>
      <c r="AU106" s="191" t="s">
        <v>90</v>
      </c>
      <c r="AY106" s="19" t="s">
        <v>154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19" t="s">
        <v>88</v>
      </c>
      <c r="BK106" s="192">
        <f>ROUND(I106*H106,2)</f>
        <v>0</v>
      </c>
      <c r="BL106" s="19" t="s">
        <v>161</v>
      </c>
      <c r="BM106" s="191" t="s">
        <v>1708</v>
      </c>
    </row>
    <row r="107" spans="1:47" s="2" customFormat="1" ht="11.25">
      <c r="A107" s="37"/>
      <c r="B107" s="38"/>
      <c r="C107" s="39"/>
      <c r="D107" s="193" t="s">
        <v>163</v>
      </c>
      <c r="E107" s="39"/>
      <c r="F107" s="194" t="s">
        <v>1709</v>
      </c>
      <c r="G107" s="39"/>
      <c r="H107" s="39"/>
      <c r="I107" s="195"/>
      <c r="J107" s="39"/>
      <c r="K107" s="39"/>
      <c r="L107" s="42"/>
      <c r="M107" s="196"/>
      <c r="N107" s="197"/>
      <c r="O107" s="67"/>
      <c r="P107" s="67"/>
      <c r="Q107" s="67"/>
      <c r="R107" s="67"/>
      <c r="S107" s="67"/>
      <c r="T107" s="68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T107" s="19" t="s">
        <v>163</v>
      </c>
      <c r="AU107" s="19" t="s">
        <v>90</v>
      </c>
    </row>
    <row r="108" spans="2:51" s="13" customFormat="1" ht="11.25">
      <c r="B108" s="198"/>
      <c r="C108" s="199"/>
      <c r="D108" s="200" t="s">
        <v>165</v>
      </c>
      <c r="E108" s="201" t="s">
        <v>79</v>
      </c>
      <c r="F108" s="202" t="s">
        <v>1710</v>
      </c>
      <c r="G108" s="199"/>
      <c r="H108" s="203">
        <v>2</v>
      </c>
      <c r="I108" s="204"/>
      <c r="J108" s="199"/>
      <c r="K108" s="199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165</v>
      </c>
      <c r="AU108" s="209" t="s">
        <v>90</v>
      </c>
      <c r="AV108" s="13" t="s">
        <v>90</v>
      </c>
      <c r="AW108" s="13" t="s">
        <v>41</v>
      </c>
      <c r="AX108" s="13" t="s">
        <v>88</v>
      </c>
      <c r="AY108" s="209" t="s">
        <v>154</v>
      </c>
    </row>
    <row r="109" spans="1:65" s="2" customFormat="1" ht="24.2" customHeight="1">
      <c r="A109" s="37"/>
      <c r="B109" s="38"/>
      <c r="C109" s="181" t="s">
        <v>207</v>
      </c>
      <c r="D109" s="181" t="s">
        <v>156</v>
      </c>
      <c r="E109" s="182" t="s">
        <v>1711</v>
      </c>
      <c r="F109" s="183" t="s">
        <v>1712</v>
      </c>
      <c r="G109" s="184" t="s">
        <v>216</v>
      </c>
      <c r="H109" s="185">
        <v>2</v>
      </c>
      <c r="I109" s="186"/>
      <c r="J109" s="185">
        <f>ROUND(I109*H109,2)</f>
        <v>0</v>
      </c>
      <c r="K109" s="183" t="s">
        <v>160</v>
      </c>
      <c r="L109" s="42"/>
      <c r="M109" s="187" t="s">
        <v>79</v>
      </c>
      <c r="N109" s="188" t="s">
        <v>51</v>
      </c>
      <c r="O109" s="67"/>
      <c r="P109" s="189">
        <f>O109*H109</f>
        <v>0</v>
      </c>
      <c r="Q109" s="189">
        <v>0</v>
      </c>
      <c r="R109" s="189">
        <f>Q109*H109</f>
        <v>0</v>
      </c>
      <c r="S109" s="189">
        <v>0</v>
      </c>
      <c r="T109" s="190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191" t="s">
        <v>161</v>
      </c>
      <c r="AT109" s="191" t="s">
        <v>156</v>
      </c>
      <c r="AU109" s="191" t="s">
        <v>90</v>
      </c>
      <c r="AY109" s="19" t="s">
        <v>154</v>
      </c>
      <c r="BE109" s="192">
        <f>IF(N109="základní",J109,0)</f>
        <v>0</v>
      </c>
      <c r="BF109" s="192">
        <f>IF(N109="snížená",J109,0)</f>
        <v>0</v>
      </c>
      <c r="BG109" s="192">
        <f>IF(N109="zákl. přenesená",J109,0)</f>
        <v>0</v>
      </c>
      <c r="BH109" s="192">
        <f>IF(N109="sníž. přenesená",J109,0)</f>
        <v>0</v>
      </c>
      <c r="BI109" s="192">
        <f>IF(N109="nulová",J109,0)</f>
        <v>0</v>
      </c>
      <c r="BJ109" s="19" t="s">
        <v>88</v>
      </c>
      <c r="BK109" s="192">
        <f>ROUND(I109*H109,2)</f>
        <v>0</v>
      </c>
      <c r="BL109" s="19" t="s">
        <v>161</v>
      </c>
      <c r="BM109" s="191" t="s">
        <v>1713</v>
      </c>
    </row>
    <row r="110" spans="1:47" s="2" customFormat="1" ht="11.25">
      <c r="A110" s="37"/>
      <c r="B110" s="38"/>
      <c r="C110" s="39"/>
      <c r="D110" s="193" t="s">
        <v>163</v>
      </c>
      <c r="E110" s="39"/>
      <c r="F110" s="194" t="s">
        <v>1714</v>
      </c>
      <c r="G110" s="39"/>
      <c r="H110" s="39"/>
      <c r="I110" s="195"/>
      <c r="J110" s="39"/>
      <c r="K110" s="39"/>
      <c r="L110" s="42"/>
      <c r="M110" s="196"/>
      <c r="N110" s="197"/>
      <c r="O110" s="67"/>
      <c r="P110" s="67"/>
      <c r="Q110" s="67"/>
      <c r="R110" s="67"/>
      <c r="S110" s="67"/>
      <c r="T110" s="68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T110" s="19" t="s">
        <v>163</v>
      </c>
      <c r="AU110" s="19" t="s">
        <v>90</v>
      </c>
    </row>
    <row r="111" spans="1:65" s="2" customFormat="1" ht="24.2" customHeight="1">
      <c r="A111" s="37"/>
      <c r="B111" s="38"/>
      <c r="C111" s="181" t="s">
        <v>213</v>
      </c>
      <c r="D111" s="181" t="s">
        <v>156</v>
      </c>
      <c r="E111" s="182" t="s">
        <v>1715</v>
      </c>
      <c r="F111" s="183" t="s">
        <v>1716</v>
      </c>
      <c r="G111" s="184" t="s">
        <v>216</v>
      </c>
      <c r="H111" s="185">
        <v>2</v>
      </c>
      <c r="I111" s="186"/>
      <c r="J111" s="185">
        <f>ROUND(I111*H111,2)</f>
        <v>0</v>
      </c>
      <c r="K111" s="183" t="s">
        <v>160</v>
      </c>
      <c r="L111" s="42"/>
      <c r="M111" s="187" t="s">
        <v>79</v>
      </c>
      <c r="N111" s="188" t="s">
        <v>51</v>
      </c>
      <c r="O111" s="67"/>
      <c r="P111" s="189">
        <f>O111*H111</f>
        <v>0</v>
      </c>
      <c r="Q111" s="189">
        <v>0</v>
      </c>
      <c r="R111" s="189">
        <f>Q111*H111</f>
        <v>0</v>
      </c>
      <c r="S111" s="189">
        <v>0</v>
      </c>
      <c r="T111" s="190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191" t="s">
        <v>161</v>
      </c>
      <c r="AT111" s="191" t="s">
        <v>156</v>
      </c>
      <c r="AU111" s="191" t="s">
        <v>90</v>
      </c>
      <c r="AY111" s="19" t="s">
        <v>154</v>
      </c>
      <c r="BE111" s="192">
        <f>IF(N111="základní",J111,0)</f>
        <v>0</v>
      </c>
      <c r="BF111" s="192">
        <f>IF(N111="snížená",J111,0)</f>
        <v>0</v>
      </c>
      <c r="BG111" s="192">
        <f>IF(N111="zákl. přenesená",J111,0)</f>
        <v>0</v>
      </c>
      <c r="BH111" s="192">
        <f>IF(N111="sníž. přenesená",J111,0)</f>
        <v>0</v>
      </c>
      <c r="BI111" s="192">
        <f>IF(N111="nulová",J111,0)</f>
        <v>0</v>
      </c>
      <c r="BJ111" s="19" t="s">
        <v>88</v>
      </c>
      <c r="BK111" s="192">
        <f>ROUND(I111*H111,2)</f>
        <v>0</v>
      </c>
      <c r="BL111" s="19" t="s">
        <v>161</v>
      </c>
      <c r="BM111" s="191" t="s">
        <v>1717</v>
      </c>
    </row>
    <row r="112" spans="1:47" s="2" customFormat="1" ht="11.25">
      <c r="A112" s="37"/>
      <c r="B112" s="38"/>
      <c r="C112" s="39"/>
      <c r="D112" s="193" t="s">
        <v>163</v>
      </c>
      <c r="E112" s="39"/>
      <c r="F112" s="194" t="s">
        <v>1718</v>
      </c>
      <c r="G112" s="39"/>
      <c r="H112" s="39"/>
      <c r="I112" s="195"/>
      <c r="J112" s="39"/>
      <c r="K112" s="39"/>
      <c r="L112" s="42"/>
      <c r="M112" s="196"/>
      <c r="N112" s="197"/>
      <c r="O112" s="67"/>
      <c r="P112" s="67"/>
      <c r="Q112" s="67"/>
      <c r="R112" s="67"/>
      <c r="S112" s="67"/>
      <c r="T112" s="68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T112" s="19" t="s">
        <v>163</v>
      </c>
      <c r="AU112" s="19" t="s">
        <v>90</v>
      </c>
    </row>
    <row r="113" spans="1:65" s="2" customFormat="1" ht="16.5" customHeight="1">
      <c r="A113" s="37"/>
      <c r="B113" s="38"/>
      <c r="C113" s="231" t="s">
        <v>220</v>
      </c>
      <c r="D113" s="231" t="s">
        <v>277</v>
      </c>
      <c r="E113" s="232" t="s">
        <v>1719</v>
      </c>
      <c r="F113" s="233" t="s">
        <v>1720</v>
      </c>
      <c r="G113" s="234" t="s">
        <v>245</v>
      </c>
      <c r="H113" s="235">
        <v>0.1</v>
      </c>
      <c r="I113" s="236"/>
      <c r="J113" s="235">
        <f>ROUND(I113*H113,2)</f>
        <v>0</v>
      </c>
      <c r="K113" s="233" t="s">
        <v>160</v>
      </c>
      <c r="L113" s="237"/>
      <c r="M113" s="238" t="s">
        <v>79</v>
      </c>
      <c r="N113" s="239" t="s">
        <v>51</v>
      </c>
      <c r="O113" s="67"/>
      <c r="P113" s="189">
        <f>O113*H113</f>
        <v>0</v>
      </c>
      <c r="Q113" s="189">
        <v>0.001</v>
      </c>
      <c r="R113" s="189">
        <f>Q113*H113</f>
        <v>0.0001</v>
      </c>
      <c r="S113" s="189">
        <v>0</v>
      </c>
      <c r="T113" s="190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191" t="s">
        <v>207</v>
      </c>
      <c r="AT113" s="191" t="s">
        <v>277</v>
      </c>
      <c r="AU113" s="191" t="s">
        <v>90</v>
      </c>
      <c r="AY113" s="19" t="s">
        <v>154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19" t="s">
        <v>88</v>
      </c>
      <c r="BK113" s="192">
        <f>ROUND(I113*H113,2)</f>
        <v>0</v>
      </c>
      <c r="BL113" s="19" t="s">
        <v>161</v>
      </c>
      <c r="BM113" s="191" t="s">
        <v>1721</v>
      </c>
    </row>
    <row r="114" spans="1:47" s="2" customFormat="1" ht="11.25">
      <c r="A114" s="37"/>
      <c r="B114" s="38"/>
      <c r="C114" s="39"/>
      <c r="D114" s="193" t="s">
        <v>163</v>
      </c>
      <c r="E114" s="39"/>
      <c r="F114" s="194" t="s">
        <v>1722</v>
      </c>
      <c r="G114" s="39"/>
      <c r="H114" s="39"/>
      <c r="I114" s="195"/>
      <c r="J114" s="39"/>
      <c r="K114" s="39"/>
      <c r="L114" s="42"/>
      <c r="M114" s="196"/>
      <c r="N114" s="197"/>
      <c r="O114" s="67"/>
      <c r="P114" s="67"/>
      <c r="Q114" s="67"/>
      <c r="R114" s="67"/>
      <c r="S114" s="67"/>
      <c r="T114" s="68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T114" s="19" t="s">
        <v>163</v>
      </c>
      <c r="AU114" s="19" t="s">
        <v>90</v>
      </c>
    </row>
    <row r="115" spans="2:51" s="13" customFormat="1" ht="11.25">
      <c r="B115" s="198"/>
      <c r="C115" s="199"/>
      <c r="D115" s="200" t="s">
        <v>165</v>
      </c>
      <c r="E115" s="201" t="s">
        <v>79</v>
      </c>
      <c r="F115" s="202" t="s">
        <v>1723</v>
      </c>
      <c r="G115" s="199"/>
      <c r="H115" s="203">
        <v>0.1</v>
      </c>
      <c r="I115" s="204"/>
      <c r="J115" s="199"/>
      <c r="K115" s="199"/>
      <c r="L115" s="205"/>
      <c r="M115" s="206"/>
      <c r="N115" s="207"/>
      <c r="O115" s="207"/>
      <c r="P115" s="207"/>
      <c r="Q115" s="207"/>
      <c r="R115" s="207"/>
      <c r="S115" s="207"/>
      <c r="T115" s="208"/>
      <c r="AT115" s="209" t="s">
        <v>165</v>
      </c>
      <c r="AU115" s="209" t="s">
        <v>90</v>
      </c>
      <c r="AV115" s="13" t="s">
        <v>90</v>
      </c>
      <c r="AW115" s="13" t="s">
        <v>41</v>
      </c>
      <c r="AX115" s="13" t="s">
        <v>88</v>
      </c>
      <c r="AY115" s="209" t="s">
        <v>154</v>
      </c>
    </row>
    <row r="116" spans="1:65" s="2" customFormat="1" ht="21.75" customHeight="1">
      <c r="A116" s="37"/>
      <c r="B116" s="38"/>
      <c r="C116" s="181" t="s">
        <v>225</v>
      </c>
      <c r="D116" s="181" t="s">
        <v>156</v>
      </c>
      <c r="E116" s="182" t="s">
        <v>1724</v>
      </c>
      <c r="F116" s="183" t="s">
        <v>1725</v>
      </c>
      <c r="G116" s="184" t="s">
        <v>216</v>
      </c>
      <c r="H116" s="185">
        <v>477</v>
      </c>
      <c r="I116" s="186"/>
      <c r="J116" s="185">
        <f>ROUND(I116*H116,2)</f>
        <v>0</v>
      </c>
      <c r="K116" s="183" t="s">
        <v>160</v>
      </c>
      <c r="L116" s="42"/>
      <c r="M116" s="187" t="s">
        <v>79</v>
      </c>
      <c r="N116" s="188" t="s">
        <v>51</v>
      </c>
      <c r="O116" s="67"/>
      <c r="P116" s="189">
        <f>O116*H116</f>
        <v>0</v>
      </c>
      <c r="Q116" s="189">
        <v>0</v>
      </c>
      <c r="R116" s="189">
        <f>Q116*H116</f>
        <v>0</v>
      </c>
      <c r="S116" s="189">
        <v>0</v>
      </c>
      <c r="T116" s="190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191" t="s">
        <v>161</v>
      </c>
      <c r="AT116" s="191" t="s">
        <v>156</v>
      </c>
      <c r="AU116" s="191" t="s">
        <v>90</v>
      </c>
      <c r="AY116" s="19" t="s">
        <v>154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19" t="s">
        <v>88</v>
      </c>
      <c r="BK116" s="192">
        <f>ROUND(I116*H116,2)</f>
        <v>0</v>
      </c>
      <c r="BL116" s="19" t="s">
        <v>161</v>
      </c>
      <c r="BM116" s="191" t="s">
        <v>1726</v>
      </c>
    </row>
    <row r="117" spans="1:47" s="2" customFormat="1" ht="11.25">
      <c r="A117" s="37"/>
      <c r="B117" s="38"/>
      <c r="C117" s="39"/>
      <c r="D117" s="193" t="s">
        <v>163</v>
      </c>
      <c r="E117" s="39"/>
      <c r="F117" s="194" t="s">
        <v>1727</v>
      </c>
      <c r="G117" s="39"/>
      <c r="H117" s="39"/>
      <c r="I117" s="195"/>
      <c r="J117" s="39"/>
      <c r="K117" s="39"/>
      <c r="L117" s="42"/>
      <c r="M117" s="196"/>
      <c r="N117" s="197"/>
      <c r="O117" s="67"/>
      <c r="P117" s="67"/>
      <c r="Q117" s="67"/>
      <c r="R117" s="67"/>
      <c r="S117" s="67"/>
      <c r="T117" s="68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19" t="s">
        <v>163</v>
      </c>
      <c r="AU117" s="19" t="s">
        <v>90</v>
      </c>
    </row>
    <row r="118" spans="2:51" s="13" customFormat="1" ht="11.25">
      <c r="B118" s="198"/>
      <c r="C118" s="199"/>
      <c r="D118" s="200" t="s">
        <v>165</v>
      </c>
      <c r="E118" s="201" t="s">
        <v>79</v>
      </c>
      <c r="F118" s="202" t="s">
        <v>1728</v>
      </c>
      <c r="G118" s="199"/>
      <c r="H118" s="203">
        <v>477</v>
      </c>
      <c r="I118" s="204"/>
      <c r="J118" s="199"/>
      <c r="K118" s="199"/>
      <c r="L118" s="205"/>
      <c r="M118" s="206"/>
      <c r="N118" s="207"/>
      <c r="O118" s="207"/>
      <c r="P118" s="207"/>
      <c r="Q118" s="207"/>
      <c r="R118" s="207"/>
      <c r="S118" s="207"/>
      <c r="T118" s="208"/>
      <c r="AT118" s="209" t="s">
        <v>165</v>
      </c>
      <c r="AU118" s="209" t="s">
        <v>90</v>
      </c>
      <c r="AV118" s="13" t="s">
        <v>90</v>
      </c>
      <c r="AW118" s="13" t="s">
        <v>41</v>
      </c>
      <c r="AX118" s="13" t="s">
        <v>88</v>
      </c>
      <c r="AY118" s="209" t="s">
        <v>154</v>
      </c>
    </row>
    <row r="119" spans="1:65" s="2" customFormat="1" ht="16.5" customHeight="1">
      <c r="A119" s="37"/>
      <c r="B119" s="38"/>
      <c r="C119" s="181" t="s">
        <v>231</v>
      </c>
      <c r="D119" s="181" t="s">
        <v>156</v>
      </c>
      <c r="E119" s="182" t="s">
        <v>1729</v>
      </c>
      <c r="F119" s="183" t="s">
        <v>1730</v>
      </c>
      <c r="G119" s="184" t="s">
        <v>193</v>
      </c>
      <c r="H119" s="185">
        <v>0.02</v>
      </c>
      <c r="I119" s="186"/>
      <c r="J119" s="185">
        <f>ROUND(I119*H119,2)</f>
        <v>0</v>
      </c>
      <c r="K119" s="183" t="s">
        <v>160</v>
      </c>
      <c r="L119" s="42"/>
      <c r="M119" s="187" t="s">
        <v>79</v>
      </c>
      <c r="N119" s="188" t="s">
        <v>51</v>
      </c>
      <c r="O119" s="67"/>
      <c r="P119" s="189">
        <f>O119*H119</f>
        <v>0</v>
      </c>
      <c r="Q119" s="189">
        <v>0</v>
      </c>
      <c r="R119" s="189">
        <f>Q119*H119</f>
        <v>0</v>
      </c>
      <c r="S119" s="189">
        <v>0</v>
      </c>
      <c r="T119" s="190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191" t="s">
        <v>161</v>
      </c>
      <c r="AT119" s="191" t="s">
        <v>156</v>
      </c>
      <c r="AU119" s="191" t="s">
        <v>90</v>
      </c>
      <c r="AY119" s="19" t="s">
        <v>154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19" t="s">
        <v>88</v>
      </c>
      <c r="BK119" s="192">
        <f>ROUND(I119*H119,2)</f>
        <v>0</v>
      </c>
      <c r="BL119" s="19" t="s">
        <v>161</v>
      </c>
      <c r="BM119" s="191" t="s">
        <v>1731</v>
      </c>
    </row>
    <row r="120" spans="1:47" s="2" customFormat="1" ht="11.25">
      <c r="A120" s="37"/>
      <c r="B120" s="38"/>
      <c r="C120" s="39"/>
      <c r="D120" s="193" t="s">
        <v>163</v>
      </c>
      <c r="E120" s="39"/>
      <c r="F120" s="194" t="s">
        <v>1732</v>
      </c>
      <c r="G120" s="39"/>
      <c r="H120" s="39"/>
      <c r="I120" s="195"/>
      <c r="J120" s="39"/>
      <c r="K120" s="39"/>
      <c r="L120" s="42"/>
      <c r="M120" s="196"/>
      <c r="N120" s="197"/>
      <c r="O120" s="67"/>
      <c r="P120" s="67"/>
      <c r="Q120" s="67"/>
      <c r="R120" s="67"/>
      <c r="S120" s="67"/>
      <c r="T120" s="68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9" t="s">
        <v>163</v>
      </c>
      <c r="AU120" s="19" t="s">
        <v>90</v>
      </c>
    </row>
    <row r="121" spans="2:51" s="13" customFormat="1" ht="11.25">
      <c r="B121" s="198"/>
      <c r="C121" s="199"/>
      <c r="D121" s="200" t="s">
        <v>165</v>
      </c>
      <c r="E121" s="201" t="s">
        <v>79</v>
      </c>
      <c r="F121" s="202" t="s">
        <v>1733</v>
      </c>
      <c r="G121" s="199"/>
      <c r="H121" s="203">
        <v>0.02</v>
      </c>
      <c r="I121" s="204"/>
      <c r="J121" s="199"/>
      <c r="K121" s="199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165</v>
      </c>
      <c r="AU121" s="209" t="s">
        <v>90</v>
      </c>
      <c r="AV121" s="13" t="s">
        <v>90</v>
      </c>
      <c r="AW121" s="13" t="s">
        <v>41</v>
      </c>
      <c r="AX121" s="13" t="s">
        <v>88</v>
      </c>
      <c r="AY121" s="209" t="s">
        <v>154</v>
      </c>
    </row>
    <row r="122" spans="1:65" s="2" customFormat="1" ht="16.5" customHeight="1">
      <c r="A122" s="37"/>
      <c r="B122" s="38"/>
      <c r="C122" s="231" t="s">
        <v>237</v>
      </c>
      <c r="D122" s="231" t="s">
        <v>277</v>
      </c>
      <c r="E122" s="232" t="s">
        <v>1734</v>
      </c>
      <c r="F122" s="233" t="s">
        <v>1735</v>
      </c>
      <c r="G122" s="234" t="s">
        <v>193</v>
      </c>
      <c r="H122" s="235">
        <v>0.02</v>
      </c>
      <c r="I122" s="236"/>
      <c r="J122" s="235">
        <f>ROUND(I122*H122,2)</f>
        <v>0</v>
      </c>
      <c r="K122" s="233" t="s">
        <v>79</v>
      </c>
      <c r="L122" s="237"/>
      <c r="M122" s="238" t="s">
        <v>79</v>
      </c>
      <c r="N122" s="239" t="s">
        <v>51</v>
      </c>
      <c r="O122" s="67"/>
      <c r="P122" s="189">
        <f>O122*H122</f>
        <v>0</v>
      </c>
      <c r="Q122" s="189">
        <v>0</v>
      </c>
      <c r="R122" s="189">
        <f>Q122*H122</f>
        <v>0</v>
      </c>
      <c r="S122" s="189">
        <v>0</v>
      </c>
      <c r="T122" s="190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191" t="s">
        <v>207</v>
      </c>
      <c r="AT122" s="191" t="s">
        <v>277</v>
      </c>
      <c r="AU122" s="191" t="s">
        <v>90</v>
      </c>
      <c r="AY122" s="19" t="s">
        <v>154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19" t="s">
        <v>88</v>
      </c>
      <c r="BK122" s="192">
        <f>ROUND(I122*H122,2)</f>
        <v>0</v>
      </c>
      <c r="BL122" s="19" t="s">
        <v>161</v>
      </c>
      <c r="BM122" s="191" t="s">
        <v>1736</v>
      </c>
    </row>
    <row r="123" spans="2:63" s="12" customFormat="1" ht="22.9" customHeight="1">
      <c r="B123" s="165"/>
      <c r="C123" s="166"/>
      <c r="D123" s="167" t="s">
        <v>80</v>
      </c>
      <c r="E123" s="179" t="s">
        <v>184</v>
      </c>
      <c r="F123" s="179" t="s">
        <v>1737</v>
      </c>
      <c r="G123" s="166"/>
      <c r="H123" s="166"/>
      <c r="I123" s="169"/>
      <c r="J123" s="180">
        <f>BK123</f>
        <v>0</v>
      </c>
      <c r="K123" s="166"/>
      <c r="L123" s="171"/>
      <c r="M123" s="172"/>
      <c r="N123" s="173"/>
      <c r="O123" s="173"/>
      <c r="P123" s="174">
        <f>SUM(P124:P163)</f>
        <v>0</v>
      </c>
      <c r="Q123" s="173"/>
      <c r="R123" s="174">
        <f>SUM(R124:R163)</f>
        <v>588.8716999999999</v>
      </c>
      <c r="S123" s="173"/>
      <c r="T123" s="175">
        <f>SUM(T124:T163)</f>
        <v>0</v>
      </c>
      <c r="AR123" s="176" t="s">
        <v>88</v>
      </c>
      <c r="AT123" s="177" t="s">
        <v>80</v>
      </c>
      <c r="AU123" s="177" t="s">
        <v>88</v>
      </c>
      <c r="AY123" s="176" t="s">
        <v>154</v>
      </c>
      <c r="BK123" s="178">
        <f>SUM(BK124:BK163)</f>
        <v>0</v>
      </c>
    </row>
    <row r="124" spans="1:65" s="2" customFormat="1" ht="24.2" customHeight="1">
      <c r="A124" s="37"/>
      <c r="B124" s="38"/>
      <c r="C124" s="181" t="s">
        <v>242</v>
      </c>
      <c r="D124" s="181" t="s">
        <v>156</v>
      </c>
      <c r="E124" s="182" t="s">
        <v>1738</v>
      </c>
      <c r="F124" s="183" t="s">
        <v>1739</v>
      </c>
      <c r="G124" s="184" t="s">
        <v>216</v>
      </c>
      <c r="H124" s="185">
        <v>25</v>
      </c>
      <c r="I124" s="186"/>
      <c r="J124" s="185">
        <f>ROUND(I124*H124,2)</f>
        <v>0</v>
      </c>
      <c r="K124" s="183" t="s">
        <v>160</v>
      </c>
      <c r="L124" s="42"/>
      <c r="M124" s="187" t="s">
        <v>79</v>
      </c>
      <c r="N124" s="188" t="s">
        <v>51</v>
      </c>
      <c r="O124" s="67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91" t="s">
        <v>161</v>
      </c>
      <c r="AT124" s="191" t="s">
        <v>156</v>
      </c>
      <c r="AU124" s="191" t="s">
        <v>90</v>
      </c>
      <c r="AY124" s="19" t="s">
        <v>154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88</v>
      </c>
      <c r="BK124" s="192">
        <f>ROUND(I124*H124,2)</f>
        <v>0</v>
      </c>
      <c r="BL124" s="19" t="s">
        <v>161</v>
      </c>
      <c r="BM124" s="191" t="s">
        <v>1740</v>
      </c>
    </row>
    <row r="125" spans="1:47" s="2" customFormat="1" ht="11.25">
      <c r="A125" s="37"/>
      <c r="B125" s="38"/>
      <c r="C125" s="39"/>
      <c r="D125" s="193" t="s">
        <v>163</v>
      </c>
      <c r="E125" s="39"/>
      <c r="F125" s="194" t="s">
        <v>1741</v>
      </c>
      <c r="G125" s="39"/>
      <c r="H125" s="39"/>
      <c r="I125" s="195"/>
      <c r="J125" s="39"/>
      <c r="K125" s="39"/>
      <c r="L125" s="42"/>
      <c r="M125" s="196"/>
      <c r="N125" s="197"/>
      <c r="O125" s="67"/>
      <c r="P125" s="67"/>
      <c r="Q125" s="67"/>
      <c r="R125" s="67"/>
      <c r="S125" s="67"/>
      <c r="T125" s="68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9" t="s">
        <v>163</v>
      </c>
      <c r="AU125" s="19" t="s">
        <v>90</v>
      </c>
    </row>
    <row r="126" spans="2:51" s="13" customFormat="1" ht="11.25">
      <c r="B126" s="198"/>
      <c r="C126" s="199"/>
      <c r="D126" s="200" t="s">
        <v>165</v>
      </c>
      <c r="E126" s="201" t="s">
        <v>79</v>
      </c>
      <c r="F126" s="202" t="s">
        <v>1742</v>
      </c>
      <c r="G126" s="199"/>
      <c r="H126" s="203">
        <v>25</v>
      </c>
      <c r="I126" s="204"/>
      <c r="J126" s="199"/>
      <c r="K126" s="199"/>
      <c r="L126" s="205"/>
      <c r="M126" s="206"/>
      <c r="N126" s="207"/>
      <c r="O126" s="207"/>
      <c r="P126" s="207"/>
      <c r="Q126" s="207"/>
      <c r="R126" s="207"/>
      <c r="S126" s="207"/>
      <c r="T126" s="208"/>
      <c r="AT126" s="209" t="s">
        <v>165</v>
      </c>
      <c r="AU126" s="209" t="s">
        <v>90</v>
      </c>
      <c r="AV126" s="13" t="s">
        <v>90</v>
      </c>
      <c r="AW126" s="13" t="s">
        <v>41</v>
      </c>
      <c r="AX126" s="13" t="s">
        <v>88</v>
      </c>
      <c r="AY126" s="209" t="s">
        <v>154</v>
      </c>
    </row>
    <row r="127" spans="1:65" s="2" customFormat="1" ht="16.5" customHeight="1">
      <c r="A127" s="37"/>
      <c r="B127" s="38"/>
      <c r="C127" s="181" t="s">
        <v>8</v>
      </c>
      <c r="D127" s="181" t="s">
        <v>156</v>
      </c>
      <c r="E127" s="182" t="s">
        <v>1743</v>
      </c>
      <c r="F127" s="183" t="s">
        <v>1744</v>
      </c>
      <c r="G127" s="184" t="s">
        <v>216</v>
      </c>
      <c r="H127" s="185">
        <v>2</v>
      </c>
      <c r="I127" s="186"/>
      <c r="J127" s="185">
        <f>ROUND(I127*H127,2)</f>
        <v>0</v>
      </c>
      <c r="K127" s="183" t="s">
        <v>160</v>
      </c>
      <c r="L127" s="42"/>
      <c r="M127" s="187" t="s">
        <v>79</v>
      </c>
      <c r="N127" s="188" t="s">
        <v>51</v>
      </c>
      <c r="O127" s="67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91" t="s">
        <v>161</v>
      </c>
      <c r="AT127" s="191" t="s">
        <v>156</v>
      </c>
      <c r="AU127" s="191" t="s">
        <v>90</v>
      </c>
      <c r="AY127" s="19" t="s">
        <v>154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88</v>
      </c>
      <c r="BK127" s="192">
        <f>ROUND(I127*H127,2)</f>
        <v>0</v>
      </c>
      <c r="BL127" s="19" t="s">
        <v>161</v>
      </c>
      <c r="BM127" s="191" t="s">
        <v>1745</v>
      </c>
    </row>
    <row r="128" spans="1:47" s="2" customFormat="1" ht="11.25">
      <c r="A128" s="37"/>
      <c r="B128" s="38"/>
      <c r="C128" s="39"/>
      <c r="D128" s="193" t="s">
        <v>163</v>
      </c>
      <c r="E128" s="39"/>
      <c r="F128" s="194" t="s">
        <v>1746</v>
      </c>
      <c r="G128" s="39"/>
      <c r="H128" s="39"/>
      <c r="I128" s="195"/>
      <c r="J128" s="39"/>
      <c r="K128" s="39"/>
      <c r="L128" s="42"/>
      <c r="M128" s="196"/>
      <c r="N128" s="197"/>
      <c r="O128" s="67"/>
      <c r="P128" s="67"/>
      <c r="Q128" s="67"/>
      <c r="R128" s="67"/>
      <c r="S128" s="67"/>
      <c r="T128" s="68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9" t="s">
        <v>163</v>
      </c>
      <c r="AU128" s="19" t="s">
        <v>90</v>
      </c>
    </row>
    <row r="129" spans="2:51" s="13" customFormat="1" ht="11.25">
      <c r="B129" s="198"/>
      <c r="C129" s="199"/>
      <c r="D129" s="200" t="s">
        <v>165</v>
      </c>
      <c r="E129" s="201" t="s">
        <v>79</v>
      </c>
      <c r="F129" s="202" t="s">
        <v>1747</v>
      </c>
      <c r="G129" s="199"/>
      <c r="H129" s="203">
        <v>2</v>
      </c>
      <c r="I129" s="204"/>
      <c r="J129" s="199"/>
      <c r="K129" s="199"/>
      <c r="L129" s="205"/>
      <c r="M129" s="206"/>
      <c r="N129" s="207"/>
      <c r="O129" s="207"/>
      <c r="P129" s="207"/>
      <c r="Q129" s="207"/>
      <c r="R129" s="207"/>
      <c r="S129" s="207"/>
      <c r="T129" s="208"/>
      <c r="AT129" s="209" t="s">
        <v>165</v>
      </c>
      <c r="AU129" s="209" t="s">
        <v>90</v>
      </c>
      <c r="AV129" s="13" t="s">
        <v>90</v>
      </c>
      <c r="AW129" s="13" t="s">
        <v>41</v>
      </c>
      <c r="AX129" s="13" t="s">
        <v>88</v>
      </c>
      <c r="AY129" s="209" t="s">
        <v>154</v>
      </c>
    </row>
    <row r="130" spans="1:65" s="2" customFormat="1" ht="16.5" customHeight="1">
      <c r="A130" s="37"/>
      <c r="B130" s="38"/>
      <c r="C130" s="181" t="s">
        <v>257</v>
      </c>
      <c r="D130" s="181" t="s">
        <v>156</v>
      </c>
      <c r="E130" s="182" t="s">
        <v>1748</v>
      </c>
      <c r="F130" s="183" t="s">
        <v>1749</v>
      </c>
      <c r="G130" s="184" t="s">
        <v>216</v>
      </c>
      <c r="H130" s="185">
        <v>25</v>
      </c>
      <c r="I130" s="186"/>
      <c r="J130" s="185">
        <f>ROUND(I130*H130,2)</f>
        <v>0</v>
      </c>
      <c r="K130" s="183" t="s">
        <v>160</v>
      </c>
      <c r="L130" s="42"/>
      <c r="M130" s="187" t="s">
        <v>79</v>
      </c>
      <c r="N130" s="188" t="s">
        <v>51</v>
      </c>
      <c r="O130" s="67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91" t="s">
        <v>161</v>
      </c>
      <c r="AT130" s="191" t="s">
        <v>156</v>
      </c>
      <c r="AU130" s="191" t="s">
        <v>90</v>
      </c>
      <c r="AY130" s="19" t="s">
        <v>154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88</v>
      </c>
      <c r="BK130" s="192">
        <f>ROUND(I130*H130,2)</f>
        <v>0</v>
      </c>
      <c r="BL130" s="19" t="s">
        <v>161</v>
      </c>
      <c r="BM130" s="191" t="s">
        <v>1750</v>
      </c>
    </row>
    <row r="131" spans="1:47" s="2" customFormat="1" ht="11.25">
      <c r="A131" s="37"/>
      <c r="B131" s="38"/>
      <c r="C131" s="39"/>
      <c r="D131" s="193" t="s">
        <v>163</v>
      </c>
      <c r="E131" s="39"/>
      <c r="F131" s="194" t="s">
        <v>1751</v>
      </c>
      <c r="G131" s="39"/>
      <c r="H131" s="39"/>
      <c r="I131" s="195"/>
      <c r="J131" s="39"/>
      <c r="K131" s="39"/>
      <c r="L131" s="42"/>
      <c r="M131" s="196"/>
      <c r="N131" s="197"/>
      <c r="O131" s="67"/>
      <c r="P131" s="67"/>
      <c r="Q131" s="67"/>
      <c r="R131" s="67"/>
      <c r="S131" s="67"/>
      <c r="T131" s="68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9" t="s">
        <v>163</v>
      </c>
      <c r="AU131" s="19" t="s">
        <v>90</v>
      </c>
    </row>
    <row r="132" spans="1:47" s="2" customFormat="1" ht="19.5">
      <c r="A132" s="37"/>
      <c r="B132" s="38"/>
      <c r="C132" s="39"/>
      <c r="D132" s="200" t="s">
        <v>326</v>
      </c>
      <c r="E132" s="39"/>
      <c r="F132" s="240" t="s">
        <v>1752</v>
      </c>
      <c r="G132" s="39"/>
      <c r="H132" s="39"/>
      <c r="I132" s="195"/>
      <c r="J132" s="39"/>
      <c r="K132" s="39"/>
      <c r="L132" s="42"/>
      <c r="M132" s="196"/>
      <c r="N132" s="197"/>
      <c r="O132" s="67"/>
      <c r="P132" s="67"/>
      <c r="Q132" s="67"/>
      <c r="R132" s="67"/>
      <c r="S132" s="67"/>
      <c r="T132" s="68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9" t="s">
        <v>326</v>
      </c>
      <c r="AU132" s="19" t="s">
        <v>90</v>
      </c>
    </row>
    <row r="133" spans="2:51" s="13" customFormat="1" ht="11.25">
      <c r="B133" s="198"/>
      <c r="C133" s="199"/>
      <c r="D133" s="200" t="s">
        <v>165</v>
      </c>
      <c r="E133" s="201" t="s">
        <v>79</v>
      </c>
      <c r="F133" s="202" t="s">
        <v>1753</v>
      </c>
      <c r="G133" s="199"/>
      <c r="H133" s="203">
        <v>25</v>
      </c>
      <c r="I133" s="204"/>
      <c r="J133" s="199"/>
      <c r="K133" s="199"/>
      <c r="L133" s="205"/>
      <c r="M133" s="206"/>
      <c r="N133" s="207"/>
      <c r="O133" s="207"/>
      <c r="P133" s="207"/>
      <c r="Q133" s="207"/>
      <c r="R133" s="207"/>
      <c r="S133" s="207"/>
      <c r="T133" s="208"/>
      <c r="AT133" s="209" t="s">
        <v>165</v>
      </c>
      <c r="AU133" s="209" t="s">
        <v>90</v>
      </c>
      <c r="AV133" s="13" t="s">
        <v>90</v>
      </c>
      <c r="AW133" s="13" t="s">
        <v>41</v>
      </c>
      <c r="AX133" s="13" t="s">
        <v>88</v>
      </c>
      <c r="AY133" s="209" t="s">
        <v>154</v>
      </c>
    </row>
    <row r="134" spans="1:65" s="2" customFormat="1" ht="21.75" customHeight="1">
      <c r="A134" s="37"/>
      <c r="B134" s="38"/>
      <c r="C134" s="181" t="s">
        <v>262</v>
      </c>
      <c r="D134" s="181" t="s">
        <v>156</v>
      </c>
      <c r="E134" s="182" t="s">
        <v>1754</v>
      </c>
      <c r="F134" s="183" t="s">
        <v>1755</v>
      </c>
      <c r="G134" s="184" t="s">
        <v>216</v>
      </c>
      <c r="H134" s="185">
        <v>448</v>
      </c>
      <c r="I134" s="186"/>
      <c r="J134" s="185">
        <f>ROUND(I134*H134,2)</f>
        <v>0</v>
      </c>
      <c r="K134" s="183" t="s">
        <v>160</v>
      </c>
      <c r="L134" s="42"/>
      <c r="M134" s="187" t="s">
        <v>79</v>
      </c>
      <c r="N134" s="188" t="s">
        <v>51</v>
      </c>
      <c r="O134" s="67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91" t="s">
        <v>161</v>
      </c>
      <c r="AT134" s="191" t="s">
        <v>156</v>
      </c>
      <c r="AU134" s="191" t="s">
        <v>90</v>
      </c>
      <c r="AY134" s="19" t="s">
        <v>154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88</v>
      </c>
      <c r="BK134" s="192">
        <f>ROUND(I134*H134,2)</f>
        <v>0</v>
      </c>
      <c r="BL134" s="19" t="s">
        <v>161</v>
      </c>
      <c r="BM134" s="191" t="s">
        <v>1756</v>
      </c>
    </row>
    <row r="135" spans="1:47" s="2" customFormat="1" ht="11.25">
      <c r="A135" s="37"/>
      <c r="B135" s="38"/>
      <c r="C135" s="39"/>
      <c r="D135" s="193" t="s">
        <v>163</v>
      </c>
      <c r="E135" s="39"/>
      <c r="F135" s="194" t="s">
        <v>1757</v>
      </c>
      <c r="G135" s="39"/>
      <c r="H135" s="39"/>
      <c r="I135" s="195"/>
      <c r="J135" s="39"/>
      <c r="K135" s="39"/>
      <c r="L135" s="42"/>
      <c r="M135" s="196"/>
      <c r="N135" s="197"/>
      <c r="O135" s="67"/>
      <c r="P135" s="67"/>
      <c r="Q135" s="67"/>
      <c r="R135" s="67"/>
      <c r="S135" s="67"/>
      <c r="T135" s="68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9" t="s">
        <v>163</v>
      </c>
      <c r="AU135" s="19" t="s">
        <v>90</v>
      </c>
    </row>
    <row r="136" spans="2:51" s="13" customFormat="1" ht="11.25">
      <c r="B136" s="198"/>
      <c r="C136" s="199"/>
      <c r="D136" s="200" t="s">
        <v>165</v>
      </c>
      <c r="E136" s="201" t="s">
        <v>79</v>
      </c>
      <c r="F136" s="202" t="s">
        <v>1758</v>
      </c>
      <c r="G136" s="199"/>
      <c r="H136" s="203">
        <v>448</v>
      </c>
      <c r="I136" s="204"/>
      <c r="J136" s="199"/>
      <c r="K136" s="199"/>
      <c r="L136" s="205"/>
      <c r="M136" s="206"/>
      <c r="N136" s="207"/>
      <c r="O136" s="207"/>
      <c r="P136" s="207"/>
      <c r="Q136" s="207"/>
      <c r="R136" s="207"/>
      <c r="S136" s="207"/>
      <c r="T136" s="208"/>
      <c r="AT136" s="209" t="s">
        <v>165</v>
      </c>
      <c r="AU136" s="209" t="s">
        <v>90</v>
      </c>
      <c r="AV136" s="13" t="s">
        <v>90</v>
      </c>
      <c r="AW136" s="13" t="s">
        <v>41</v>
      </c>
      <c r="AX136" s="13" t="s">
        <v>88</v>
      </c>
      <c r="AY136" s="209" t="s">
        <v>154</v>
      </c>
    </row>
    <row r="137" spans="1:65" s="2" customFormat="1" ht="24.2" customHeight="1">
      <c r="A137" s="37"/>
      <c r="B137" s="38"/>
      <c r="C137" s="181" t="s">
        <v>271</v>
      </c>
      <c r="D137" s="181" t="s">
        <v>156</v>
      </c>
      <c r="E137" s="182" t="s">
        <v>330</v>
      </c>
      <c r="F137" s="183" t="s">
        <v>331</v>
      </c>
      <c r="G137" s="184" t="s">
        <v>193</v>
      </c>
      <c r="H137" s="185">
        <v>327.04</v>
      </c>
      <c r="I137" s="186"/>
      <c r="J137" s="185">
        <f>ROUND(I137*H137,2)</f>
        <v>0</v>
      </c>
      <c r="K137" s="183" t="s">
        <v>160</v>
      </c>
      <c r="L137" s="42"/>
      <c r="M137" s="187" t="s">
        <v>79</v>
      </c>
      <c r="N137" s="188" t="s">
        <v>51</v>
      </c>
      <c r="O137" s="6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91" t="s">
        <v>161</v>
      </c>
      <c r="AT137" s="191" t="s">
        <v>156</v>
      </c>
      <c r="AU137" s="191" t="s">
        <v>90</v>
      </c>
      <c r="AY137" s="19" t="s">
        <v>154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88</v>
      </c>
      <c r="BK137" s="192">
        <f>ROUND(I137*H137,2)</f>
        <v>0</v>
      </c>
      <c r="BL137" s="19" t="s">
        <v>161</v>
      </c>
      <c r="BM137" s="191" t="s">
        <v>1759</v>
      </c>
    </row>
    <row r="138" spans="1:47" s="2" customFormat="1" ht="11.25">
      <c r="A138" s="37"/>
      <c r="B138" s="38"/>
      <c r="C138" s="39"/>
      <c r="D138" s="193" t="s">
        <v>163</v>
      </c>
      <c r="E138" s="39"/>
      <c r="F138" s="194" t="s">
        <v>333</v>
      </c>
      <c r="G138" s="39"/>
      <c r="H138" s="39"/>
      <c r="I138" s="195"/>
      <c r="J138" s="39"/>
      <c r="K138" s="39"/>
      <c r="L138" s="42"/>
      <c r="M138" s="196"/>
      <c r="N138" s="197"/>
      <c r="O138" s="67"/>
      <c r="P138" s="67"/>
      <c r="Q138" s="67"/>
      <c r="R138" s="67"/>
      <c r="S138" s="67"/>
      <c r="T138" s="68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9" t="s">
        <v>163</v>
      </c>
      <c r="AU138" s="19" t="s">
        <v>90</v>
      </c>
    </row>
    <row r="139" spans="2:51" s="14" customFormat="1" ht="11.25">
      <c r="B139" s="210"/>
      <c r="C139" s="211"/>
      <c r="D139" s="200" t="s">
        <v>165</v>
      </c>
      <c r="E139" s="212" t="s">
        <v>79</v>
      </c>
      <c r="F139" s="213" t="s">
        <v>1760</v>
      </c>
      <c r="G139" s="211"/>
      <c r="H139" s="212" t="s">
        <v>79</v>
      </c>
      <c r="I139" s="214"/>
      <c r="J139" s="211"/>
      <c r="K139" s="211"/>
      <c r="L139" s="215"/>
      <c r="M139" s="216"/>
      <c r="N139" s="217"/>
      <c r="O139" s="217"/>
      <c r="P139" s="217"/>
      <c r="Q139" s="217"/>
      <c r="R139" s="217"/>
      <c r="S139" s="217"/>
      <c r="T139" s="218"/>
      <c r="AT139" s="219" t="s">
        <v>165</v>
      </c>
      <c r="AU139" s="219" t="s">
        <v>90</v>
      </c>
      <c r="AV139" s="14" t="s">
        <v>88</v>
      </c>
      <c r="AW139" s="14" t="s">
        <v>41</v>
      </c>
      <c r="AX139" s="14" t="s">
        <v>81</v>
      </c>
      <c r="AY139" s="219" t="s">
        <v>154</v>
      </c>
    </row>
    <row r="140" spans="2:51" s="13" customFormat="1" ht="11.25">
      <c r="B140" s="198"/>
      <c r="C140" s="199"/>
      <c r="D140" s="200" t="s">
        <v>165</v>
      </c>
      <c r="E140" s="201" t="s">
        <v>79</v>
      </c>
      <c r="F140" s="202" t="s">
        <v>1761</v>
      </c>
      <c r="G140" s="199"/>
      <c r="H140" s="203">
        <v>327.04</v>
      </c>
      <c r="I140" s="204"/>
      <c r="J140" s="199"/>
      <c r="K140" s="199"/>
      <c r="L140" s="205"/>
      <c r="M140" s="206"/>
      <c r="N140" s="207"/>
      <c r="O140" s="207"/>
      <c r="P140" s="207"/>
      <c r="Q140" s="207"/>
      <c r="R140" s="207"/>
      <c r="S140" s="207"/>
      <c r="T140" s="208"/>
      <c r="AT140" s="209" t="s">
        <v>165</v>
      </c>
      <c r="AU140" s="209" t="s">
        <v>90</v>
      </c>
      <c r="AV140" s="13" t="s">
        <v>90</v>
      </c>
      <c r="AW140" s="13" t="s">
        <v>41</v>
      </c>
      <c r="AX140" s="13" t="s">
        <v>88</v>
      </c>
      <c r="AY140" s="209" t="s">
        <v>154</v>
      </c>
    </row>
    <row r="141" spans="1:65" s="2" customFormat="1" ht="16.5" customHeight="1">
      <c r="A141" s="37"/>
      <c r="B141" s="38"/>
      <c r="C141" s="231" t="s">
        <v>276</v>
      </c>
      <c r="D141" s="231" t="s">
        <v>277</v>
      </c>
      <c r="E141" s="232" t="s">
        <v>1762</v>
      </c>
      <c r="F141" s="233" t="s">
        <v>1763</v>
      </c>
      <c r="G141" s="234" t="s">
        <v>280</v>
      </c>
      <c r="H141" s="235">
        <v>588.67</v>
      </c>
      <c r="I141" s="236"/>
      <c r="J141" s="235">
        <f>ROUND(I141*H141,2)</f>
        <v>0</v>
      </c>
      <c r="K141" s="233" t="s">
        <v>160</v>
      </c>
      <c r="L141" s="237"/>
      <c r="M141" s="238" t="s">
        <v>79</v>
      </c>
      <c r="N141" s="239" t="s">
        <v>51</v>
      </c>
      <c r="O141" s="67"/>
      <c r="P141" s="189">
        <f>O141*H141</f>
        <v>0</v>
      </c>
      <c r="Q141" s="189">
        <v>1</v>
      </c>
      <c r="R141" s="189">
        <f>Q141*H141</f>
        <v>588.67</v>
      </c>
      <c r="S141" s="189">
        <v>0</v>
      </c>
      <c r="T141" s="190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91" t="s">
        <v>207</v>
      </c>
      <c r="AT141" s="191" t="s">
        <v>277</v>
      </c>
      <c r="AU141" s="191" t="s">
        <v>90</v>
      </c>
      <c r="AY141" s="19" t="s">
        <v>154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88</v>
      </c>
      <c r="BK141" s="192">
        <f>ROUND(I141*H141,2)</f>
        <v>0</v>
      </c>
      <c r="BL141" s="19" t="s">
        <v>161</v>
      </c>
      <c r="BM141" s="191" t="s">
        <v>1764</v>
      </c>
    </row>
    <row r="142" spans="1:47" s="2" customFormat="1" ht="11.25">
      <c r="A142" s="37"/>
      <c r="B142" s="38"/>
      <c r="C142" s="39"/>
      <c r="D142" s="193" t="s">
        <v>163</v>
      </c>
      <c r="E142" s="39"/>
      <c r="F142" s="194" t="s">
        <v>1765</v>
      </c>
      <c r="G142" s="39"/>
      <c r="H142" s="39"/>
      <c r="I142" s="195"/>
      <c r="J142" s="39"/>
      <c r="K142" s="39"/>
      <c r="L142" s="42"/>
      <c r="M142" s="196"/>
      <c r="N142" s="197"/>
      <c r="O142" s="67"/>
      <c r="P142" s="67"/>
      <c r="Q142" s="67"/>
      <c r="R142" s="67"/>
      <c r="S142" s="67"/>
      <c r="T142" s="68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9" t="s">
        <v>163</v>
      </c>
      <c r="AU142" s="19" t="s">
        <v>90</v>
      </c>
    </row>
    <row r="143" spans="2:51" s="13" customFormat="1" ht="11.25">
      <c r="B143" s="198"/>
      <c r="C143" s="199"/>
      <c r="D143" s="200" t="s">
        <v>165</v>
      </c>
      <c r="E143" s="201" t="s">
        <v>79</v>
      </c>
      <c r="F143" s="202" t="s">
        <v>1766</v>
      </c>
      <c r="G143" s="199"/>
      <c r="H143" s="203">
        <v>588.67</v>
      </c>
      <c r="I143" s="204"/>
      <c r="J143" s="199"/>
      <c r="K143" s="199"/>
      <c r="L143" s="205"/>
      <c r="M143" s="206"/>
      <c r="N143" s="207"/>
      <c r="O143" s="207"/>
      <c r="P143" s="207"/>
      <c r="Q143" s="207"/>
      <c r="R143" s="207"/>
      <c r="S143" s="207"/>
      <c r="T143" s="208"/>
      <c r="AT143" s="209" t="s">
        <v>165</v>
      </c>
      <c r="AU143" s="209" t="s">
        <v>90</v>
      </c>
      <c r="AV143" s="13" t="s">
        <v>90</v>
      </c>
      <c r="AW143" s="13" t="s">
        <v>41</v>
      </c>
      <c r="AX143" s="13" t="s">
        <v>88</v>
      </c>
      <c r="AY143" s="209" t="s">
        <v>154</v>
      </c>
    </row>
    <row r="144" spans="1:65" s="2" customFormat="1" ht="24.2" customHeight="1">
      <c r="A144" s="37"/>
      <c r="B144" s="38"/>
      <c r="C144" s="181" t="s">
        <v>284</v>
      </c>
      <c r="D144" s="181" t="s">
        <v>156</v>
      </c>
      <c r="E144" s="182" t="s">
        <v>1767</v>
      </c>
      <c r="F144" s="183" t="s">
        <v>1768</v>
      </c>
      <c r="G144" s="184" t="s">
        <v>216</v>
      </c>
      <c r="H144" s="185">
        <v>32</v>
      </c>
      <c r="I144" s="186"/>
      <c r="J144" s="185">
        <f>ROUND(I144*H144,2)</f>
        <v>0</v>
      </c>
      <c r="K144" s="183" t="s">
        <v>160</v>
      </c>
      <c r="L144" s="42"/>
      <c r="M144" s="187" t="s">
        <v>79</v>
      </c>
      <c r="N144" s="188" t="s">
        <v>51</v>
      </c>
      <c r="O144" s="67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91" t="s">
        <v>161</v>
      </c>
      <c r="AT144" s="191" t="s">
        <v>156</v>
      </c>
      <c r="AU144" s="191" t="s">
        <v>90</v>
      </c>
      <c r="AY144" s="19" t="s">
        <v>154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9" t="s">
        <v>88</v>
      </c>
      <c r="BK144" s="192">
        <f>ROUND(I144*H144,2)</f>
        <v>0</v>
      </c>
      <c r="BL144" s="19" t="s">
        <v>161</v>
      </c>
      <c r="BM144" s="191" t="s">
        <v>1769</v>
      </c>
    </row>
    <row r="145" spans="1:47" s="2" customFormat="1" ht="11.25">
      <c r="A145" s="37"/>
      <c r="B145" s="38"/>
      <c r="C145" s="39"/>
      <c r="D145" s="193" t="s">
        <v>163</v>
      </c>
      <c r="E145" s="39"/>
      <c r="F145" s="194" t="s">
        <v>1770</v>
      </c>
      <c r="G145" s="39"/>
      <c r="H145" s="39"/>
      <c r="I145" s="195"/>
      <c r="J145" s="39"/>
      <c r="K145" s="39"/>
      <c r="L145" s="42"/>
      <c r="M145" s="196"/>
      <c r="N145" s="197"/>
      <c r="O145" s="67"/>
      <c r="P145" s="67"/>
      <c r="Q145" s="67"/>
      <c r="R145" s="67"/>
      <c r="S145" s="67"/>
      <c r="T145" s="68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9" t="s">
        <v>163</v>
      </c>
      <c r="AU145" s="19" t="s">
        <v>90</v>
      </c>
    </row>
    <row r="146" spans="2:51" s="13" customFormat="1" ht="11.25">
      <c r="B146" s="198"/>
      <c r="C146" s="199"/>
      <c r="D146" s="200" t="s">
        <v>165</v>
      </c>
      <c r="E146" s="201" t="s">
        <v>79</v>
      </c>
      <c r="F146" s="202" t="s">
        <v>1771</v>
      </c>
      <c r="G146" s="199"/>
      <c r="H146" s="203">
        <v>32</v>
      </c>
      <c r="I146" s="204"/>
      <c r="J146" s="199"/>
      <c r="K146" s="199"/>
      <c r="L146" s="205"/>
      <c r="M146" s="206"/>
      <c r="N146" s="207"/>
      <c r="O146" s="207"/>
      <c r="P146" s="207"/>
      <c r="Q146" s="207"/>
      <c r="R146" s="207"/>
      <c r="S146" s="207"/>
      <c r="T146" s="208"/>
      <c r="AT146" s="209" t="s">
        <v>165</v>
      </c>
      <c r="AU146" s="209" t="s">
        <v>90</v>
      </c>
      <c r="AV146" s="13" t="s">
        <v>90</v>
      </c>
      <c r="AW146" s="13" t="s">
        <v>41</v>
      </c>
      <c r="AX146" s="13" t="s">
        <v>88</v>
      </c>
      <c r="AY146" s="209" t="s">
        <v>154</v>
      </c>
    </row>
    <row r="147" spans="1:65" s="2" customFormat="1" ht="24.2" customHeight="1">
      <c r="A147" s="37"/>
      <c r="B147" s="38"/>
      <c r="C147" s="181" t="s">
        <v>7</v>
      </c>
      <c r="D147" s="181" t="s">
        <v>156</v>
      </c>
      <c r="E147" s="182" t="s">
        <v>1772</v>
      </c>
      <c r="F147" s="183" t="s">
        <v>1773</v>
      </c>
      <c r="G147" s="184" t="s">
        <v>216</v>
      </c>
      <c r="H147" s="185">
        <v>25</v>
      </c>
      <c r="I147" s="186"/>
      <c r="J147" s="185">
        <f>ROUND(I147*H147,2)</f>
        <v>0</v>
      </c>
      <c r="K147" s="183" t="s">
        <v>160</v>
      </c>
      <c r="L147" s="42"/>
      <c r="M147" s="187" t="s">
        <v>79</v>
      </c>
      <c r="N147" s="188" t="s">
        <v>51</v>
      </c>
      <c r="O147" s="67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91" t="s">
        <v>161</v>
      </c>
      <c r="AT147" s="191" t="s">
        <v>156</v>
      </c>
      <c r="AU147" s="191" t="s">
        <v>90</v>
      </c>
      <c r="AY147" s="19" t="s">
        <v>154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9" t="s">
        <v>88</v>
      </c>
      <c r="BK147" s="192">
        <f>ROUND(I147*H147,2)</f>
        <v>0</v>
      </c>
      <c r="BL147" s="19" t="s">
        <v>161</v>
      </c>
      <c r="BM147" s="191" t="s">
        <v>1774</v>
      </c>
    </row>
    <row r="148" spans="1:47" s="2" customFormat="1" ht="11.25">
      <c r="A148" s="37"/>
      <c r="B148" s="38"/>
      <c r="C148" s="39"/>
      <c r="D148" s="193" t="s">
        <v>163</v>
      </c>
      <c r="E148" s="39"/>
      <c r="F148" s="194" t="s">
        <v>1775</v>
      </c>
      <c r="G148" s="39"/>
      <c r="H148" s="39"/>
      <c r="I148" s="195"/>
      <c r="J148" s="39"/>
      <c r="K148" s="39"/>
      <c r="L148" s="42"/>
      <c r="M148" s="196"/>
      <c r="N148" s="197"/>
      <c r="O148" s="67"/>
      <c r="P148" s="67"/>
      <c r="Q148" s="67"/>
      <c r="R148" s="67"/>
      <c r="S148" s="67"/>
      <c r="T148" s="68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9" t="s">
        <v>163</v>
      </c>
      <c r="AU148" s="19" t="s">
        <v>90</v>
      </c>
    </row>
    <row r="149" spans="2:51" s="13" customFormat="1" ht="11.25">
      <c r="B149" s="198"/>
      <c r="C149" s="199"/>
      <c r="D149" s="200" t="s">
        <v>165</v>
      </c>
      <c r="E149" s="201" t="s">
        <v>79</v>
      </c>
      <c r="F149" s="202" t="s">
        <v>1753</v>
      </c>
      <c r="G149" s="199"/>
      <c r="H149" s="203">
        <v>25</v>
      </c>
      <c r="I149" s="204"/>
      <c r="J149" s="199"/>
      <c r="K149" s="199"/>
      <c r="L149" s="205"/>
      <c r="M149" s="206"/>
      <c r="N149" s="207"/>
      <c r="O149" s="207"/>
      <c r="P149" s="207"/>
      <c r="Q149" s="207"/>
      <c r="R149" s="207"/>
      <c r="S149" s="207"/>
      <c r="T149" s="208"/>
      <c r="AT149" s="209" t="s">
        <v>165</v>
      </c>
      <c r="AU149" s="209" t="s">
        <v>90</v>
      </c>
      <c r="AV149" s="13" t="s">
        <v>90</v>
      </c>
      <c r="AW149" s="13" t="s">
        <v>41</v>
      </c>
      <c r="AX149" s="13" t="s">
        <v>88</v>
      </c>
      <c r="AY149" s="209" t="s">
        <v>154</v>
      </c>
    </row>
    <row r="150" spans="1:65" s="2" customFormat="1" ht="16.5" customHeight="1">
      <c r="A150" s="37"/>
      <c r="B150" s="38"/>
      <c r="C150" s="181" t="s">
        <v>291</v>
      </c>
      <c r="D150" s="181" t="s">
        <v>156</v>
      </c>
      <c r="E150" s="182" t="s">
        <v>1776</v>
      </c>
      <c r="F150" s="183" t="s">
        <v>1777</v>
      </c>
      <c r="G150" s="184" t="s">
        <v>216</v>
      </c>
      <c r="H150" s="185">
        <v>188</v>
      </c>
      <c r="I150" s="186"/>
      <c r="J150" s="185">
        <f>ROUND(I150*H150,2)</f>
        <v>0</v>
      </c>
      <c r="K150" s="183" t="s">
        <v>160</v>
      </c>
      <c r="L150" s="42"/>
      <c r="M150" s="187" t="s">
        <v>79</v>
      </c>
      <c r="N150" s="188" t="s">
        <v>51</v>
      </c>
      <c r="O150" s="67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91" t="s">
        <v>161</v>
      </c>
      <c r="AT150" s="191" t="s">
        <v>156</v>
      </c>
      <c r="AU150" s="191" t="s">
        <v>90</v>
      </c>
      <c r="AY150" s="19" t="s">
        <v>154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88</v>
      </c>
      <c r="BK150" s="192">
        <f>ROUND(I150*H150,2)</f>
        <v>0</v>
      </c>
      <c r="BL150" s="19" t="s">
        <v>161</v>
      </c>
      <c r="BM150" s="191" t="s">
        <v>1778</v>
      </c>
    </row>
    <row r="151" spans="1:47" s="2" customFormat="1" ht="11.25">
      <c r="A151" s="37"/>
      <c r="B151" s="38"/>
      <c r="C151" s="39"/>
      <c r="D151" s="193" t="s">
        <v>163</v>
      </c>
      <c r="E151" s="39"/>
      <c r="F151" s="194" t="s">
        <v>1779</v>
      </c>
      <c r="G151" s="39"/>
      <c r="H151" s="39"/>
      <c r="I151" s="195"/>
      <c r="J151" s="39"/>
      <c r="K151" s="39"/>
      <c r="L151" s="42"/>
      <c r="M151" s="196"/>
      <c r="N151" s="197"/>
      <c r="O151" s="67"/>
      <c r="P151" s="67"/>
      <c r="Q151" s="67"/>
      <c r="R151" s="67"/>
      <c r="S151" s="67"/>
      <c r="T151" s="68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9" t="s">
        <v>163</v>
      </c>
      <c r="AU151" s="19" t="s">
        <v>90</v>
      </c>
    </row>
    <row r="152" spans="2:51" s="13" customFormat="1" ht="11.25">
      <c r="B152" s="198"/>
      <c r="C152" s="199"/>
      <c r="D152" s="200" t="s">
        <v>165</v>
      </c>
      <c r="E152" s="201" t="s">
        <v>79</v>
      </c>
      <c r="F152" s="202" t="s">
        <v>1780</v>
      </c>
      <c r="G152" s="199"/>
      <c r="H152" s="203">
        <v>188</v>
      </c>
      <c r="I152" s="204"/>
      <c r="J152" s="199"/>
      <c r="K152" s="199"/>
      <c r="L152" s="205"/>
      <c r="M152" s="206"/>
      <c r="N152" s="207"/>
      <c r="O152" s="207"/>
      <c r="P152" s="207"/>
      <c r="Q152" s="207"/>
      <c r="R152" s="207"/>
      <c r="S152" s="207"/>
      <c r="T152" s="208"/>
      <c r="AT152" s="209" t="s">
        <v>165</v>
      </c>
      <c r="AU152" s="209" t="s">
        <v>90</v>
      </c>
      <c r="AV152" s="13" t="s">
        <v>90</v>
      </c>
      <c r="AW152" s="13" t="s">
        <v>41</v>
      </c>
      <c r="AX152" s="13" t="s">
        <v>88</v>
      </c>
      <c r="AY152" s="209" t="s">
        <v>154</v>
      </c>
    </row>
    <row r="153" spans="1:65" s="2" customFormat="1" ht="24.2" customHeight="1">
      <c r="A153" s="37"/>
      <c r="B153" s="38"/>
      <c r="C153" s="181" t="s">
        <v>298</v>
      </c>
      <c r="D153" s="181" t="s">
        <v>156</v>
      </c>
      <c r="E153" s="182" t="s">
        <v>1781</v>
      </c>
      <c r="F153" s="183" t="s">
        <v>1782</v>
      </c>
      <c r="G153" s="184" t="s">
        <v>216</v>
      </c>
      <c r="H153" s="185">
        <v>131</v>
      </c>
      <c r="I153" s="186"/>
      <c r="J153" s="185">
        <f>ROUND(I153*H153,2)</f>
        <v>0</v>
      </c>
      <c r="K153" s="183" t="s">
        <v>160</v>
      </c>
      <c r="L153" s="42"/>
      <c r="M153" s="187" t="s">
        <v>79</v>
      </c>
      <c r="N153" s="188" t="s">
        <v>51</v>
      </c>
      <c r="O153" s="67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91" t="s">
        <v>161</v>
      </c>
      <c r="AT153" s="191" t="s">
        <v>156</v>
      </c>
      <c r="AU153" s="191" t="s">
        <v>90</v>
      </c>
      <c r="AY153" s="19" t="s">
        <v>154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88</v>
      </c>
      <c r="BK153" s="192">
        <f>ROUND(I153*H153,2)</f>
        <v>0</v>
      </c>
      <c r="BL153" s="19" t="s">
        <v>161</v>
      </c>
      <c r="BM153" s="191" t="s">
        <v>1783</v>
      </c>
    </row>
    <row r="154" spans="1:47" s="2" customFormat="1" ht="11.25">
      <c r="A154" s="37"/>
      <c r="B154" s="38"/>
      <c r="C154" s="39"/>
      <c r="D154" s="193" t="s">
        <v>163</v>
      </c>
      <c r="E154" s="39"/>
      <c r="F154" s="194" t="s">
        <v>1784</v>
      </c>
      <c r="G154" s="39"/>
      <c r="H154" s="39"/>
      <c r="I154" s="195"/>
      <c r="J154" s="39"/>
      <c r="K154" s="39"/>
      <c r="L154" s="42"/>
      <c r="M154" s="196"/>
      <c r="N154" s="197"/>
      <c r="O154" s="67"/>
      <c r="P154" s="67"/>
      <c r="Q154" s="67"/>
      <c r="R154" s="67"/>
      <c r="S154" s="67"/>
      <c r="T154" s="68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9" t="s">
        <v>163</v>
      </c>
      <c r="AU154" s="19" t="s">
        <v>90</v>
      </c>
    </row>
    <row r="155" spans="2:51" s="13" customFormat="1" ht="11.25">
      <c r="B155" s="198"/>
      <c r="C155" s="199"/>
      <c r="D155" s="200" t="s">
        <v>165</v>
      </c>
      <c r="E155" s="201" t="s">
        <v>79</v>
      </c>
      <c r="F155" s="202" t="s">
        <v>1696</v>
      </c>
      <c r="G155" s="199"/>
      <c r="H155" s="203">
        <v>131</v>
      </c>
      <c r="I155" s="204"/>
      <c r="J155" s="199"/>
      <c r="K155" s="199"/>
      <c r="L155" s="205"/>
      <c r="M155" s="206"/>
      <c r="N155" s="207"/>
      <c r="O155" s="207"/>
      <c r="P155" s="207"/>
      <c r="Q155" s="207"/>
      <c r="R155" s="207"/>
      <c r="S155" s="207"/>
      <c r="T155" s="208"/>
      <c r="AT155" s="209" t="s">
        <v>165</v>
      </c>
      <c r="AU155" s="209" t="s">
        <v>90</v>
      </c>
      <c r="AV155" s="13" t="s">
        <v>90</v>
      </c>
      <c r="AW155" s="13" t="s">
        <v>41</v>
      </c>
      <c r="AX155" s="13" t="s">
        <v>88</v>
      </c>
      <c r="AY155" s="209" t="s">
        <v>154</v>
      </c>
    </row>
    <row r="156" spans="1:65" s="2" customFormat="1" ht="24.2" customHeight="1">
      <c r="A156" s="37"/>
      <c r="B156" s="38"/>
      <c r="C156" s="181" t="s">
        <v>304</v>
      </c>
      <c r="D156" s="181" t="s">
        <v>156</v>
      </c>
      <c r="E156" s="182" t="s">
        <v>1785</v>
      </c>
      <c r="F156" s="183" t="s">
        <v>1786</v>
      </c>
      <c r="G156" s="184" t="s">
        <v>216</v>
      </c>
      <c r="H156" s="185">
        <v>32</v>
      </c>
      <c r="I156" s="186"/>
      <c r="J156" s="185">
        <f>ROUND(I156*H156,2)</f>
        <v>0</v>
      </c>
      <c r="K156" s="183" t="s">
        <v>160</v>
      </c>
      <c r="L156" s="42"/>
      <c r="M156" s="187" t="s">
        <v>79</v>
      </c>
      <c r="N156" s="188" t="s">
        <v>51</v>
      </c>
      <c r="O156" s="67"/>
      <c r="P156" s="189">
        <f>O156*H156</f>
        <v>0</v>
      </c>
      <c r="Q156" s="189">
        <v>0</v>
      </c>
      <c r="R156" s="189">
        <f>Q156*H156</f>
        <v>0</v>
      </c>
      <c r="S156" s="189">
        <v>0</v>
      </c>
      <c r="T156" s="190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91" t="s">
        <v>161</v>
      </c>
      <c r="AT156" s="191" t="s">
        <v>156</v>
      </c>
      <c r="AU156" s="191" t="s">
        <v>90</v>
      </c>
      <c r="AY156" s="19" t="s">
        <v>154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9" t="s">
        <v>88</v>
      </c>
      <c r="BK156" s="192">
        <f>ROUND(I156*H156,2)</f>
        <v>0</v>
      </c>
      <c r="BL156" s="19" t="s">
        <v>161</v>
      </c>
      <c r="BM156" s="191" t="s">
        <v>1787</v>
      </c>
    </row>
    <row r="157" spans="1:47" s="2" customFormat="1" ht="11.25">
      <c r="A157" s="37"/>
      <c r="B157" s="38"/>
      <c r="C157" s="39"/>
      <c r="D157" s="193" t="s">
        <v>163</v>
      </c>
      <c r="E157" s="39"/>
      <c r="F157" s="194" t="s">
        <v>1788</v>
      </c>
      <c r="G157" s="39"/>
      <c r="H157" s="39"/>
      <c r="I157" s="195"/>
      <c r="J157" s="39"/>
      <c r="K157" s="39"/>
      <c r="L157" s="42"/>
      <c r="M157" s="196"/>
      <c r="N157" s="197"/>
      <c r="O157" s="67"/>
      <c r="P157" s="67"/>
      <c r="Q157" s="67"/>
      <c r="R157" s="67"/>
      <c r="S157" s="67"/>
      <c r="T157" s="68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9" t="s">
        <v>163</v>
      </c>
      <c r="AU157" s="19" t="s">
        <v>90</v>
      </c>
    </row>
    <row r="158" spans="2:51" s="13" customFormat="1" ht="11.25">
      <c r="B158" s="198"/>
      <c r="C158" s="199"/>
      <c r="D158" s="200" t="s">
        <v>165</v>
      </c>
      <c r="E158" s="201" t="s">
        <v>79</v>
      </c>
      <c r="F158" s="202" t="s">
        <v>1771</v>
      </c>
      <c r="G158" s="199"/>
      <c r="H158" s="203">
        <v>32</v>
      </c>
      <c r="I158" s="204"/>
      <c r="J158" s="199"/>
      <c r="K158" s="199"/>
      <c r="L158" s="205"/>
      <c r="M158" s="206"/>
      <c r="N158" s="207"/>
      <c r="O158" s="207"/>
      <c r="P158" s="207"/>
      <c r="Q158" s="207"/>
      <c r="R158" s="207"/>
      <c r="S158" s="207"/>
      <c r="T158" s="208"/>
      <c r="AT158" s="209" t="s">
        <v>165</v>
      </c>
      <c r="AU158" s="209" t="s">
        <v>90</v>
      </c>
      <c r="AV158" s="13" t="s">
        <v>90</v>
      </c>
      <c r="AW158" s="13" t="s">
        <v>41</v>
      </c>
      <c r="AX158" s="13" t="s">
        <v>88</v>
      </c>
      <c r="AY158" s="209" t="s">
        <v>154</v>
      </c>
    </row>
    <row r="159" spans="1:65" s="2" customFormat="1" ht="37.9" customHeight="1">
      <c r="A159" s="37"/>
      <c r="B159" s="38"/>
      <c r="C159" s="181" t="s">
        <v>310</v>
      </c>
      <c r="D159" s="181" t="s">
        <v>156</v>
      </c>
      <c r="E159" s="182" t="s">
        <v>1789</v>
      </c>
      <c r="F159" s="183" t="s">
        <v>1790</v>
      </c>
      <c r="G159" s="184" t="s">
        <v>216</v>
      </c>
      <c r="H159" s="185">
        <v>2</v>
      </c>
      <c r="I159" s="186"/>
      <c r="J159" s="185">
        <f>ROUND(I159*H159,2)</f>
        <v>0</v>
      </c>
      <c r="K159" s="183" t="s">
        <v>160</v>
      </c>
      <c r="L159" s="42"/>
      <c r="M159" s="187" t="s">
        <v>79</v>
      </c>
      <c r="N159" s="188" t="s">
        <v>51</v>
      </c>
      <c r="O159" s="67"/>
      <c r="P159" s="189">
        <f>O159*H159</f>
        <v>0</v>
      </c>
      <c r="Q159" s="189">
        <v>0.08565</v>
      </c>
      <c r="R159" s="189">
        <f>Q159*H159</f>
        <v>0.1713</v>
      </c>
      <c r="S159" s="189">
        <v>0</v>
      </c>
      <c r="T159" s="190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91" t="s">
        <v>161</v>
      </c>
      <c r="AT159" s="191" t="s">
        <v>156</v>
      </c>
      <c r="AU159" s="191" t="s">
        <v>90</v>
      </c>
      <c r="AY159" s="19" t="s">
        <v>154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9" t="s">
        <v>88</v>
      </c>
      <c r="BK159" s="192">
        <f>ROUND(I159*H159,2)</f>
        <v>0</v>
      </c>
      <c r="BL159" s="19" t="s">
        <v>161</v>
      </c>
      <c r="BM159" s="191" t="s">
        <v>1791</v>
      </c>
    </row>
    <row r="160" spans="1:47" s="2" customFormat="1" ht="11.25">
      <c r="A160" s="37"/>
      <c r="B160" s="38"/>
      <c r="C160" s="39"/>
      <c r="D160" s="193" t="s">
        <v>163</v>
      </c>
      <c r="E160" s="39"/>
      <c r="F160" s="194" t="s">
        <v>1792</v>
      </c>
      <c r="G160" s="39"/>
      <c r="H160" s="39"/>
      <c r="I160" s="195"/>
      <c r="J160" s="39"/>
      <c r="K160" s="39"/>
      <c r="L160" s="42"/>
      <c r="M160" s="196"/>
      <c r="N160" s="197"/>
      <c r="O160" s="67"/>
      <c r="P160" s="67"/>
      <c r="Q160" s="67"/>
      <c r="R160" s="67"/>
      <c r="S160" s="67"/>
      <c r="T160" s="68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9" t="s">
        <v>163</v>
      </c>
      <c r="AU160" s="19" t="s">
        <v>90</v>
      </c>
    </row>
    <row r="161" spans="1:65" s="2" customFormat="1" ht="16.5" customHeight="1">
      <c r="A161" s="37"/>
      <c r="B161" s="38"/>
      <c r="C161" s="231" t="s">
        <v>316</v>
      </c>
      <c r="D161" s="231" t="s">
        <v>277</v>
      </c>
      <c r="E161" s="232" t="s">
        <v>1793</v>
      </c>
      <c r="F161" s="233" t="s">
        <v>1794</v>
      </c>
      <c r="G161" s="234" t="s">
        <v>216</v>
      </c>
      <c r="H161" s="235">
        <v>0.2</v>
      </c>
      <c r="I161" s="236"/>
      <c r="J161" s="235">
        <f>ROUND(I161*H161,2)</f>
        <v>0</v>
      </c>
      <c r="K161" s="233" t="s">
        <v>160</v>
      </c>
      <c r="L161" s="237"/>
      <c r="M161" s="238" t="s">
        <v>79</v>
      </c>
      <c r="N161" s="239" t="s">
        <v>51</v>
      </c>
      <c r="O161" s="67"/>
      <c r="P161" s="189">
        <f>O161*H161</f>
        <v>0</v>
      </c>
      <c r="Q161" s="189">
        <v>0.152</v>
      </c>
      <c r="R161" s="189">
        <f>Q161*H161</f>
        <v>0.0304</v>
      </c>
      <c r="S161" s="189">
        <v>0</v>
      </c>
      <c r="T161" s="190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91" t="s">
        <v>207</v>
      </c>
      <c r="AT161" s="191" t="s">
        <v>277</v>
      </c>
      <c r="AU161" s="191" t="s">
        <v>90</v>
      </c>
      <c r="AY161" s="19" t="s">
        <v>154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88</v>
      </c>
      <c r="BK161" s="192">
        <f>ROUND(I161*H161,2)</f>
        <v>0</v>
      </c>
      <c r="BL161" s="19" t="s">
        <v>161</v>
      </c>
      <c r="BM161" s="191" t="s">
        <v>1795</v>
      </c>
    </row>
    <row r="162" spans="1:47" s="2" customFormat="1" ht="11.25">
      <c r="A162" s="37"/>
      <c r="B162" s="38"/>
      <c r="C162" s="39"/>
      <c r="D162" s="193" t="s">
        <v>163</v>
      </c>
      <c r="E162" s="39"/>
      <c r="F162" s="194" t="s">
        <v>1796</v>
      </c>
      <c r="G162" s="39"/>
      <c r="H162" s="39"/>
      <c r="I162" s="195"/>
      <c r="J162" s="39"/>
      <c r="K162" s="39"/>
      <c r="L162" s="42"/>
      <c r="M162" s="196"/>
      <c r="N162" s="197"/>
      <c r="O162" s="67"/>
      <c r="P162" s="67"/>
      <c r="Q162" s="67"/>
      <c r="R162" s="67"/>
      <c r="S162" s="67"/>
      <c r="T162" s="68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9" t="s">
        <v>163</v>
      </c>
      <c r="AU162" s="19" t="s">
        <v>90</v>
      </c>
    </row>
    <row r="163" spans="2:51" s="13" customFormat="1" ht="11.25">
      <c r="B163" s="198"/>
      <c r="C163" s="199"/>
      <c r="D163" s="200" t="s">
        <v>165</v>
      </c>
      <c r="E163" s="201" t="s">
        <v>79</v>
      </c>
      <c r="F163" s="202" t="s">
        <v>1797</v>
      </c>
      <c r="G163" s="199"/>
      <c r="H163" s="203">
        <v>0.2</v>
      </c>
      <c r="I163" s="204"/>
      <c r="J163" s="199"/>
      <c r="K163" s="199"/>
      <c r="L163" s="205"/>
      <c r="M163" s="206"/>
      <c r="N163" s="207"/>
      <c r="O163" s="207"/>
      <c r="P163" s="207"/>
      <c r="Q163" s="207"/>
      <c r="R163" s="207"/>
      <c r="S163" s="207"/>
      <c r="T163" s="208"/>
      <c r="AT163" s="209" t="s">
        <v>165</v>
      </c>
      <c r="AU163" s="209" t="s">
        <v>90</v>
      </c>
      <c r="AV163" s="13" t="s">
        <v>90</v>
      </c>
      <c r="AW163" s="13" t="s">
        <v>41</v>
      </c>
      <c r="AX163" s="13" t="s">
        <v>88</v>
      </c>
      <c r="AY163" s="209" t="s">
        <v>154</v>
      </c>
    </row>
    <row r="164" spans="2:63" s="12" customFormat="1" ht="22.9" customHeight="1">
      <c r="B164" s="165"/>
      <c r="C164" s="166"/>
      <c r="D164" s="167" t="s">
        <v>80</v>
      </c>
      <c r="E164" s="179" t="s">
        <v>213</v>
      </c>
      <c r="F164" s="179" t="s">
        <v>707</v>
      </c>
      <c r="G164" s="166"/>
      <c r="H164" s="166"/>
      <c r="I164" s="169"/>
      <c r="J164" s="180">
        <f>BK164</f>
        <v>0</v>
      </c>
      <c r="K164" s="166"/>
      <c r="L164" s="171"/>
      <c r="M164" s="172"/>
      <c r="N164" s="173"/>
      <c r="O164" s="173"/>
      <c r="P164" s="174">
        <f>SUM(P165:P182)</f>
        <v>0</v>
      </c>
      <c r="Q164" s="173"/>
      <c r="R164" s="174">
        <f>SUM(R165:R182)</f>
        <v>1.3972499999999999</v>
      </c>
      <c r="S164" s="173"/>
      <c r="T164" s="175">
        <f>SUM(T165:T182)</f>
        <v>0</v>
      </c>
      <c r="AR164" s="176" t="s">
        <v>88</v>
      </c>
      <c r="AT164" s="177" t="s">
        <v>80</v>
      </c>
      <c r="AU164" s="177" t="s">
        <v>88</v>
      </c>
      <c r="AY164" s="176" t="s">
        <v>154</v>
      </c>
      <c r="BK164" s="178">
        <f>SUM(BK165:BK182)</f>
        <v>0</v>
      </c>
    </row>
    <row r="165" spans="1:65" s="2" customFormat="1" ht="24.2" customHeight="1">
      <c r="A165" s="37"/>
      <c r="B165" s="38"/>
      <c r="C165" s="181" t="s">
        <v>322</v>
      </c>
      <c r="D165" s="181" t="s">
        <v>156</v>
      </c>
      <c r="E165" s="182" t="s">
        <v>1798</v>
      </c>
      <c r="F165" s="183" t="s">
        <v>1799</v>
      </c>
      <c r="G165" s="184" t="s">
        <v>159</v>
      </c>
      <c r="H165" s="185">
        <v>10</v>
      </c>
      <c r="I165" s="186"/>
      <c r="J165" s="185">
        <f>ROUND(I165*H165,2)</f>
        <v>0</v>
      </c>
      <c r="K165" s="183" t="s">
        <v>160</v>
      </c>
      <c r="L165" s="42"/>
      <c r="M165" s="187" t="s">
        <v>79</v>
      </c>
      <c r="N165" s="188" t="s">
        <v>51</v>
      </c>
      <c r="O165" s="67"/>
      <c r="P165" s="189">
        <f>O165*H165</f>
        <v>0</v>
      </c>
      <c r="Q165" s="189">
        <v>0.1295</v>
      </c>
      <c r="R165" s="189">
        <f>Q165*H165</f>
        <v>1.295</v>
      </c>
      <c r="S165" s="189">
        <v>0</v>
      </c>
      <c r="T165" s="190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91" t="s">
        <v>161</v>
      </c>
      <c r="AT165" s="191" t="s">
        <v>156</v>
      </c>
      <c r="AU165" s="191" t="s">
        <v>90</v>
      </c>
      <c r="AY165" s="19" t="s">
        <v>154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9" t="s">
        <v>88</v>
      </c>
      <c r="BK165" s="192">
        <f>ROUND(I165*H165,2)</f>
        <v>0</v>
      </c>
      <c r="BL165" s="19" t="s">
        <v>161</v>
      </c>
      <c r="BM165" s="191" t="s">
        <v>1800</v>
      </c>
    </row>
    <row r="166" spans="1:47" s="2" customFormat="1" ht="11.25">
      <c r="A166" s="37"/>
      <c r="B166" s="38"/>
      <c r="C166" s="39"/>
      <c r="D166" s="193" t="s">
        <v>163</v>
      </c>
      <c r="E166" s="39"/>
      <c r="F166" s="194" t="s">
        <v>1801</v>
      </c>
      <c r="G166" s="39"/>
      <c r="H166" s="39"/>
      <c r="I166" s="195"/>
      <c r="J166" s="39"/>
      <c r="K166" s="39"/>
      <c r="L166" s="42"/>
      <c r="M166" s="196"/>
      <c r="N166" s="197"/>
      <c r="O166" s="67"/>
      <c r="P166" s="67"/>
      <c r="Q166" s="67"/>
      <c r="R166" s="67"/>
      <c r="S166" s="67"/>
      <c r="T166" s="68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9" t="s">
        <v>163</v>
      </c>
      <c r="AU166" s="19" t="s">
        <v>90</v>
      </c>
    </row>
    <row r="167" spans="1:65" s="2" customFormat="1" ht="16.5" customHeight="1">
      <c r="A167" s="37"/>
      <c r="B167" s="38"/>
      <c r="C167" s="231" t="s">
        <v>329</v>
      </c>
      <c r="D167" s="231" t="s">
        <v>277</v>
      </c>
      <c r="E167" s="232" t="s">
        <v>1802</v>
      </c>
      <c r="F167" s="233" t="s">
        <v>1803</v>
      </c>
      <c r="G167" s="234" t="s">
        <v>159</v>
      </c>
      <c r="H167" s="235">
        <v>1</v>
      </c>
      <c r="I167" s="236"/>
      <c r="J167" s="235">
        <f>ROUND(I167*H167,2)</f>
        <v>0</v>
      </c>
      <c r="K167" s="233" t="s">
        <v>160</v>
      </c>
      <c r="L167" s="237"/>
      <c r="M167" s="238" t="s">
        <v>79</v>
      </c>
      <c r="N167" s="239" t="s">
        <v>51</v>
      </c>
      <c r="O167" s="67"/>
      <c r="P167" s="189">
        <f>O167*H167</f>
        <v>0</v>
      </c>
      <c r="Q167" s="189">
        <v>0.085</v>
      </c>
      <c r="R167" s="189">
        <f>Q167*H167</f>
        <v>0.085</v>
      </c>
      <c r="S167" s="189">
        <v>0</v>
      </c>
      <c r="T167" s="190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91" t="s">
        <v>207</v>
      </c>
      <c r="AT167" s="191" t="s">
        <v>277</v>
      </c>
      <c r="AU167" s="191" t="s">
        <v>90</v>
      </c>
      <c r="AY167" s="19" t="s">
        <v>154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9" t="s">
        <v>88</v>
      </c>
      <c r="BK167" s="192">
        <f>ROUND(I167*H167,2)</f>
        <v>0</v>
      </c>
      <c r="BL167" s="19" t="s">
        <v>161</v>
      </c>
      <c r="BM167" s="191" t="s">
        <v>1804</v>
      </c>
    </row>
    <row r="168" spans="1:47" s="2" customFormat="1" ht="11.25">
      <c r="A168" s="37"/>
      <c r="B168" s="38"/>
      <c r="C168" s="39"/>
      <c r="D168" s="193" t="s">
        <v>163</v>
      </c>
      <c r="E168" s="39"/>
      <c r="F168" s="194" t="s">
        <v>1805</v>
      </c>
      <c r="G168" s="39"/>
      <c r="H168" s="39"/>
      <c r="I168" s="195"/>
      <c r="J168" s="39"/>
      <c r="K168" s="39"/>
      <c r="L168" s="42"/>
      <c r="M168" s="196"/>
      <c r="N168" s="197"/>
      <c r="O168" s="67"/>
      <c r="P168" s="67"/>
      <c r="Q168" s="67"/>
      <c r="R168" s="67"/>
      <c r="S168" s="67"/>
      <c r="T168" s="68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9" t="s">
        <v>163</v>
      </c>
      <c r="AU168" s="19" t="s">
        <v>90</v>
      </c>
    </row>
    <row r="169" spans="2:51" s="13" customFormat="1" ht="11.25">
      <c r="B169" s="198"/>
      <c r="C169" s="199"/>
      <c r="D169" s="200" t="s">
        <v>165</v>
      </c>
      <c r="E169" s="201" t="s">
        <v>79</v>
      </c>
      <c r="F169" s="202" t="s">
        <v>1806</v>
      </c>
      <c r="G169" s="199"/>
      <c r="H169" s="203">
        <v>1</v>
      </c>
      <c r="I169" s="204"/>
      <c r="J169" s="199"/>
      <c r="K169" s="199"/>
      <c r="L169" s="205"/>
      <c r="M169" s="206"/>
      <c r="N169" s="207"/>
      <c r="O169" s="207"/>
      <c r="P169" s="207"/>
      <c r="Q169" s="207"/>
      <c r="R169" s="207"/>
      <c r="S169" s="207"/>
      <c r="T169" s="208"/>
      <c r="AT169" s="209" t="s">
        <v>165</v>
      </c>
      <c r="AU169" s="209" t="s">
        <v>90</v>
      </c>
      <c r="AV169" s="13" t="s">
        <v>90</v>
      </c>
      <c r="AW169" s="13" t="s">
        <v>41</v>
      </c>
      <c r="AX169" s="13" t="s">
        <v>88</v>
      </c>
      <c r="AY169" s="209" t="s">
        <v>154</v>
      </c>
    </row>
    <row r="170" spans="1:65" s="2" customFormat="1" ht="16.5" customHeight="1">
      <c r="A170" s="37"/>
      <c r="B170" s="38"/>
      <c r="C170" s="181" t="s">
        <v>336</v>
      </c>
      <c r="D170" s="181" t="s">
        <v>156</v>
      </c>
      <c r="E170" s="182" t="s">
        <v>1807</v>
      </c>
      <c r="F170" s="183" t="s">
        <v>1808</v>
      </c>
      <c r="G170" s="184" t="s">
        <v>216</v>
      </c>
      <c r="H170" s="185">
        <v>25</v>
      </c>
      <c r="I170" s="186"/>
      <c r="J170" s="185">
        <f>ROUND(I170*H170,2)</f>
        <v>0</v>
      </c>
      <c r="K170" s="183" t="s">
        <v>160</v>
      </c>
      <c r="L170" s="42"/>
      <c r="M170" s="187" t="s">
        <v>79</v>
      </c>
      <c r="N170" s="188" t="s">
        <v>51</v>
      </c>
      <c r="O170" s="67"/>
      <c r="P170" s="189">
        <f>O170*H170</f>
        <v>0</v>
      </c>
      <c r="Q170" s="189">
        <v>0.00069</v>
      </c>
      <c r="R170" s="189">
        <f>Q170*H170</f>
        <v>0.017249999999999998</v>
      </c>
      <c r="S170" s="189">
        <v>0</v>
      </c>
      <c r="T170" s="190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91" t="s">
        <v>161</v>
      </c>
      <c r="AT170" s="191" t="s">
        <v>156</v>
      </c>
      <c r="AU170" s="191" t="s">
        <v>90</v>
      </c>
      <c r="AY170" s="19" t="s">
        <v>154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9" t="s">
        <v>88</v>
      </c>
      <c r="BK170" s="192">
        <f>ROUND(I170*H170,2)</f>
        <v>0</v>
      </c>
      <c r="BL170" s="19" t="s">
        <v>161</v>
      </c>
      <c r="BM170" s="191" t="s">
        <v>1809</v>
      </c>
    </row>
    <row r="171" spans="1:47" s="2" customFormat="1" ht="11.25">
      <c r="A171" s="37"/>
      <c r="B171" s="38"/>
      <c r="C171" s="39"/>
      <c r="D171" s="193" t="s">
        <v>163</v>
      </c>
      <c r="E171" s="39"/>
      <c r="F171" s="194" t="s">
        <v>1810</v>
      </c>
      <c r="G171" s="39"/>
      <c r="H171" s="39"/>
      <c r="I171" s="195"/>
      <c r="J171" s="39"/>
      <c r="K171" s="39"/>
      <c r="L171" s="42"/>
      <c r="M171" s="196"/>
      <c r="N171" s="197"/>
      <c r="O171" s="67"/>
      <c r="P171" s="67"/>
      <c r="Q171" s="67"/>
      <c r="R171" s="67"/>
      <c r="S171" s="67"/>
      <c r="T171" s="68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9" t="s">
        <v>163</v>
      </c>
      <c r="AU171" s="19" t="s">
        <v>90</v>
      </c>
    </row>
    <row r="172" spans="2:51" s="13" customFormat="1" ht="11.25">
      <c r="B172" s="198"/>
      <c r="C172" s="199"/>
      <c r="D172" s="200" t="s">
        <v>165</v>
      </c>
      <c r="E172" s="201" t="s">
        <v>79</v>
      </c>
      <c r="F172" s="202" t="s">
        <v>1753</v>
      </c>
      <c r="G172" s="199"/>
      <c r="H172" s="203">
        <v>25</v>
      </c>
      <c r="I172" s="204"/>
      <c r="J172" s="199"/>
      <c r="K172" s="199"/>
      <c r="L172" s="205"/>
      <c r="M172" s="206"/>
      <c r="N172" s="207"/>
      <c r="O172" s="207"/>
      <c r="P172" s="207"/>
      <c r="Q172" s="207"/>
      <c r="R172" s="207"/>
      <c r="S172" s="207"/>
      <c r="T172" s="208"/>
      <c r="AT172" s="209" t="s">
        <v>165</v>
      </c>
      <c r="AU172" s="209" t="s">
        <v>90</v>
      </c>
      <c r="AV172" s="13" t="s">
        <v>90</v>
      </c>
      <c r="AW172" s="13" t="s">
        <v>41</v>
      </c>
      <c r="AX172" s="13" t="s">
        <v>88</v>
      </c>
      <c r="AY172" s="209" t="s">
        <v>154</v>
      </c>
    </row>
    <row r="173" spans="1:65" s="2" customFormat="1" ht="16.5" customHeight="1">
      <c r="A173" s="37"/>
      <c r="B173" s="38"/>
      <c r="C173" s="181" t="s">
        <v>342</v>
      </c>
      <c r="D173" s="181" t="s">
        <v>156</v>
      </c>
      <c r="E173" s="182" t="s">
        <v>1811</v>
      </c>
      <c r="F173" s="183" t="s">
        <v>1812</v>
      </c>
      <c r="G173" s="184" t="s">
        <v>159</v>
      </c>
      <c r="H173" s="185">
        <v>17</v>
      </c>
      <c r="I173" s="186"/>
      <c r="J173" s="185">
        <f>ROUND(I173*H173,2)</f>
        <v>0</v>
      </c>
      <c r="K173" s="183" t="s">
        <v>160</v>
      </c>
      <c r="L173" s="42"/>
      <c r="M173" s="187" t="s">
        <v>79</v>
      </c>
      <c r="N173" s="188" t="s">
        <v>51</v>
      </c>
      <c r="O173" s="67"/>
      <c r="P173" s="189">
        <f>O173*H173</f>
        <v>0</v>
      </c>
      <c r="Q173" s="189">
        <v>0</v>
      </c>
      <c r="R173" s="189">
        <f>Q173*H173</f>
        <v>0</v>
      </c>
      <c r="S173" s="189">
        <v>0</v>
      </c>
      <c r="T173" s="190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91" t="s">
        <v>161</v>
      </c>
      <c r="AT173" s="191" t="s">
        <v>156</v>
      </c>
      <c r="AU173" s="191" t="s">
        <v>90</v>
      </c>
      <c r="AY173" s="19" t="s">
        <v>154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9" t="s">
        <v>88</v>
      </c>
      <c r="BK173" s="192">
        <f>ROUND(I173*H173,2)</f>
        <v>0</v>
      </c>
      <c r="BL173" s="19" t="s">
        <v>161</v>
      </c>
      <c r="BM173" s="191" t="s">
        <v>1813</v>
      </c>
    </row>
    <row r="174" spans="1:47" s="2" customFormat="1" ht="11.25">
      <c r="A174" s="37"/>
      <c r="B174" s="38"/>
      <c r="C174" s="39"/>
      <c r="D174" s="193" t="s">
        <v>163</v>
      </c>
      <c r="E174" s="39"/>
      <c r="F174" s="194" t="s">
        <v>1814</v>
      </c>
      <c r="G174" s="39"/>
      <c r="H174" s="39"/>
      <c r="I174" s="195"/>
      <c r="J174" s="39"/>
      <c r="K174" s="39"/>
      <c r="L174" s="42"/>
      <c r="M174" s="196"/>
      <c r="N174" s="197"/>
      <c r="O174" s="67"/>
      <c r="P174" s="67"/>
      <c r="Q174" s="67"/>
      <c r="R174" s="67"/>
      <c r="S174" s="67"/>
      <c r="T174" s="68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9" t="s">
        <v>163</v>
      </c>
      <c r="AU174" s="19" t="s">
        <v>90</v>
      </c>
    </row>
    <row r="175" spans="1:65" s="2" customFormat="1" ht="16.5" customHeight="1">
      <c r="A175" s="37"/>
      <c r="B175" s="38"/>
      <c r="C175" s="181" t="s">
        <v>349</v>
      </c>
      <c r="D175" s="181" t="s">
        <v>156</v>
      </c>
      <c r="E175" s="182" t="s">
        <v>1815</v>
      </c>
      <c r="F175" s="183" t="s">
        <v>1816</v>
      </c>
      <c r="G175" s="184" t="s">
        <v>159</v>
      </c>
      <c r="H175" s="185">
        <v>23</v>
      </c>
      <c r="I175" s="186"/>
      <c r="J175" s="185">
        <f>ROUND(I175*H175,2)</f>
        <v>0</v>
      </c>
      <c r="K175" s="183" t="s">
        <v>160</v>
      </c>
      <c r="L175" s="42"/>
      <c r="M175" s="187" t="s">
        <v>79</v>
      </c>
      <c r="N175" s="188" t="s">
        <v>51</v>
      </c>
      <c r="O175" s="67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91" t="s">
        <v>161</v>
      </c>
      <c r="AT175" s="191" t="s">
        <v>156</v>
      </c>
      <c r="AU175" s="191" t="s">
        <v>90</v>
      </c>
      <c r="AY175" s="19" t="s">
        <v>154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9" t="s">
        <v>88</v>
      </c>
      <c r="BK175" s="192">
        <f>ROUND(I175*H175,2)</f>
        <v>0</v>
      </c>
      <c r="BL175" s="19" t="s">
        <v>161</v>
      </c>
      <c r="BM175" s="191" t="s">
        <v>1817</v>
      </c>
    </row>
    <row r="176" spans="1:47" s="2" customFormat="1" ht="11.25">
      <c r="A176" s="37"/>
      <c r="B176" s="38"/>
      <c r="C176" s="39"/>
      <c r="D176" s="193" t="s">
        <v>163</v>
      </c>
      <c r="E176" s="39"/>
      <c r="F176" s="194" t="s">
        <v>1818</v>
      </c>
      <c r="G176" s="39"/>
      <c r="H176" s="39"/>
      <c r="I176" s="195"/>
      <c r="J176" s="39"/>
      <c r="K176" s="39"/>
      <c r="L176" s="42"/>
      <c r="M176" s="196"/>
      <c r="N176" s="197"/>
      <c r="O176" s="67"/>
      <c r="P176" s="67"/>
      <c r="Q176" s="67"/>
      <c r="R176" s="67"/>
      <c r="S176" s="67"/>
      <c r="T176" s="68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9" t="s">
        <v>163</v>
      </c>
      <c r="AU176" s="19" t="s">
        <v>90</v>
      </c>
    </row>
    <row r="177" spans="1:65" s="2" customFormat="1" ht="16.5" customHeight="1">
      <c r="A177" s="37"/>
      <c r="B177" s="38"/>
      <c r="C177" s="181" t="s">
        <v>356</v>
      </c>
      <c r="D177" s="181" t="s">
        <v>156</v>
      </c>
      <c r="E177" s="182" t="s">
        <v>1819</v>
      </c>
      <c r="F177" s="183" t="s">
        <v>1820</v>
      </c>
      <c r="G177" s="184" t="s">
        <v>1821</v>
      </c>
      <c r="H177" s="185">
        <v>12</v>
      </c>
      <c r="I177" s="186"/>
      <c r="J177" s="185">
        <f>ROUND(I177*H177,2)</f>
        <v>0</v>
      </c>
      <c r="K177" s="183" t="s">
        <v>79</v>
      </c>
      <c r="L177" s="42"/>
      <c r="M177" s="187" t="s">
        <v>79</v>
      </c>
      <c r="N177" s="188" t="s">
        <v>51</v>
      </c>
      <c r="O177" s="67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91" t="s">
        <v>161</v>
      </c>
      <c r="AT177" s="191" t="s">
        <v>156</v>
      </c>
      <c r="AU177" s="191" t="s">
        <v>90</v>
      </c>
      <c r="AY177" s="19" t="s">
        <v>154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9" t="s">
        <v>88</v>
      </c>
      <c r="BK177" s="192">
        <f>ROUND(I177*H177,2)</f>
        <v>0</v>
      </c>
      <c r="BL177" s="19" t="s">
        <v>161</v>
      </c>
      <c r="BM177" s="191" t="s">
        <v>1822</v>
      </c>
    </row>
    <row r="178" spans="2:51" s="13" customFormat="1" ht="11.25">
      <c r="B178" s="198"/>
      <c r="C178" s="199"/>
      <c r="D178" s="200" t="s">
        <v>165</v>
      </c>
      <c r="E178" s="201" t="s">
        <v>79</v>
      </c>
      <c r="F178" s="202" t="s">
        <v>1823</v>
      </c>
      <c r="G178" s="199"/>
      <c r="H178" s="203">
        <v>12</v>
      </c>
      <c r="I178" s="204"/>
      <c r="J178" s="199"/>
      <c r="K178" s="199"/>
      <c r="L178" s="205"/>
      <c r="M178" s="206"/>
      <c r="N178" s="207"/>
      <c r="O178" s="207"/>
      <c r="P178" s="207"/>
      <c r="Q178" s="207"/>
      <c r="R178" s="207"/>
      <c r="S178" s="207"/>
      <c r="T178" s="208"/>
      <c r="AT178" s="209" t="s">
        <v>165</v>
      </c>
      <c r="AU178" s="209" t="s">
        <v>90</v>
      </c>
      <c r="AV178" s="13" t="s">
        <v>90</v>
      </c>
      <c r="AW178" s="13" t="s">
        <v>41</v>
      </c>
      <c r="AX178" s="13" t="s">
        <v>88</v>
      </c>
      <c r="AY178" s="209" t="s">
        <v>154</v>
      </c>
    </row>
    <row r="179" spans="1:65" s="2" customFormat="1" ht="37.9" customHeight="1">
      <c r="A179" s="37"/>
      <c r="B179" s="38"/>
      <c r="C179" s="181" t="s">
        <v>364</v>
      </c>
      <c r="D179" s="181" t="s">
        <v>156</v>
      </c>
      <c r="E179" s="182" t="s">
        <v>1824</v>
      </c>
      <c r="F179" s="183" t="s">
        <v>1825</v>
      </c>
      <c r="G179" s="184" t="s">
        <v>159</v>
      </c>
      <c r="H179" s="185">
        <v>10</v>
      </c>
      <c r="I179" s="186"/>
      <c r="J179" s="185">
        <f>ROUND(I179*H179,2)</f>
        <v>0</v>
      </c>
      <c r="K179" s="183" t="s">
        <v>160</v>
      </c>
      <c r="L179" s="42"/>
      <c r="M179" s="187" t="s">
        <v>79</v>
      </c>
      <c r="N179" s="188" t="s">
        <v>51</v>
      </c>
      <c r="O179" s="67"/>
      <c r="P179" s="189">
        <f>O179*H179</f>
        <v>0</v>
      </c>
      <c r="Q179" s="189">
        <v>0</v>
      </c>
      <c r="R179" s="189">
        <f>Q179*H179</f>
        <v>0</v>
      </c>
      <c r="S179" s="189">
        <v>0</v>
      </c>
      <c r="T179" s="190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91" t="s">
        <v>161</v>
      </c>
      <c r="AT179" s="191" t="s">
        <v>156</v>
      </c>
      <c r="AU179" s="191" t="s">
        <v>90</v>
      </c>
      <c r="AY179" s="19" t="s">
        <v>154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9" t="s">
        <v>88</v>
      </c>
      <c r="BK179" s="192">
        <f>ROUND(I179*H179,2)</f>
        <v>0</v>
      </c>
      <c r="BL179" s="19" t="s">
        <v>161</v>
      </c>
      <c r="BM179" s="191" t="s">
        <v>1826</v>
      </c>
    </row>
    <row r="180" spans="1:47" s="2" customFormat="1" ht="11.25">
      <c r="A180" s="37"/>
      <c r="B180" s="38"/>
      <c r="C180" s="39"/>
      <c r="D180" s="193" t="s">
        <v>163</v>
      </c>
      <c r="E180" s="39"/>
      <c r="F180" s="194" t="s">
        <v>1827</v>
      </c>
      <c r="G180" s="39"/>
      <c r="H180" s="39"/>
      <c r="I180" s="195"/>
      <c r="J180" s="39"/>
      <c r="K180" s="39"/>
      <c r="L180" s="42"/>
      <c r="M180" s="196"/>
      <c r="N180" s="197"/>
      <c r="O180" s="67"/>
      <c r="P180" s="67"/>
      <c r="Q180" s="67"/>
      <c r="R180" s="67"/>
      <c r="S180" s="67"/>
      <c r="T180" s="68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9" t="s">
        <v>163</v>
      </c>
      <c r="AU180" s="19" t="s">
        <v>90</v>
      </c>
    </row>
    <row r="181" spans="1:65" s="2" customFormat="1" ht="44.25" customHeight="1">
      <c r="A181" s="37"/>
      <c r="B181" s="38"/>
      <c r="C181" s="181" t="s">
        <v>370</v>
      </c>
      <c r="D181" s="181" t="s">
        <v>156</v>
      </c>
      <c r="E181" s="182" t="s">
        <v>1828</v>
      </c>
      <c r="F181" s="183" t="s">
        <v>1829</v>
      </c>
      <c r="G181" s="184" t="s">
        <v>216</v>
      </c>
      <c r="H181" s="185">
        <v>2</v>
      </c>
      <c r="I181" s="186"/>
      <c r="J181" s="185">
        <f>ROUND(I181*H181,2)</f>
        <v>0</v>
      </c>
      <c r="K181" s="183" t="s">
        <v>160</v>
      </c>
      <c r="L181" s="42"/>
      <c r="M181" s="187" t="s">
        <v>79</v>
      </c>
      <c r="N181" s="188" t="s">
        <v>51</v>
      </c>
      <c r="O181" s="67"/>
      <c r="P181" s="189">
        <f>O181*H181</f>
        <v>0</v>
      </c>
      <c r="Q181" s="189">
        <v>0</v>
      </c>
      <c r="R181" s="189">
        <f>Q181*H181</f>
        <v>0</v>
      </c>
      <c r="S181" s="189">
        <v>0</v>
      </c>
      <c r="T181" s="190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91" t="s">
        <v>161</v>
      </c>
      <c r="AT181" s="191" t="s">
        <v>156</v>
      </c>
      <c r="AU181" s="191" t="s">
        <v>90</v>
      </c>
      <c r="AY181" s="19" t="s">
        <v>154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9" t="s">
        <v>88</v>
      </c>
      <c r="BK181" s="192">
        <f>ROUND(I181*H181,2)</f>
        <v>0</v>
      </c>
      <c r="BL181" s="19" t="s">
        <v>161</v>
      </c>
      <c r="BM181" s="191" t="s">
        <v>1830</v>
      </c>
    </row>
    <row r="182" spans="1:47" s="2" customFormat="1" ht="11.25">
      <c r="A182" s="37"/>
      <c r="B182" s="38"/>
      <c r="C182" s="39"/>
      <c r="D182" s="193" t="s">
        <v>163</v>
      </c>
      <c r="E182" s="39"/>
      <c r="F182" s="194" t="s">
        <v>1831</v>
      </c>
      <c r="G182" s="39"/>
      <c r="H182" s="39"/>
      <c r="I182" s="195"/>
      <c r="J182" s="39"/>
      <c r="K182" s="39"/>
      <c r="L182" s="42"/>
      <c r="M182" s="196"/>
      <c r="N182" s="197"/>
      <c r="O182" s="67"/>
      <c r="P182" s="67"/>
      <c r="Q182" s="67"/>
      <c r="R182" s="67"/>
      <c r="S182" s="67"/>
      <c r="T182" s="68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9" t="s">
        <v>163</v>
      </c>
      <c r="AU182" s="19" t="s">
        <v>90</v>
      </c>
    </row>
    <row r="183" spans="2:63" s="12" customFormat="1" ht="22.9" customHeight="1">
      <c r="B183" s="165"/>
      <c r="C183" s="166"/>
      <c r="D183" s="167" t="s">
        <v>80</v>
      </c>
      <c r="E183" s="179" t="s">
        <v>723</v>
      </c>
      <c r="F183" s="179" t="s">
        <v>724</v>
      </c>
      <c r="G183" s="166"/>
      <c r="H183" s="166"/>
      <c r="I183" s="169"/>
      <c r="J183" s="180">
        <f>BK183</f>
        <v>0</v>
      </c>
      <c r="K183" s="166"/>
      <c r="L183" s="171"/>
      <c r="M183" s="172"/>
      <c r="N183" s="173"/>
      <c r="O183" s="173"/>
      <c r="P183" s="174">
        <f>SUM(P184:P204)</f>
        <v>0</v>
      </c>
      <c r="Q183" s="173"/>
      <c r="R183" s="174">
        <f>SUM(R184:R204)</f>
        <v>0</v>
      </c>
      <c r="S183" s="173"/>
      <c r="T183" s="175">
        <f>SUM(T184:T204)</f>
        <v>0</v>
      </c>
      <c r="AR183" s="176" t="s">
        <v>88</v>
      </c>
      <c r="AT183" s="177" t="s">
        <v>80</v>
      </c>
      <c r="AU183" s="177" t="s">
        <v>88</v>
      </c>
      <c r="AY183" s="176" t="s">
        <v>154</v>
      </c>
      <c r="BK183" s="178">
        <f>SUM(BK184:BK204)</f>
        <v>0</v>
      </c>
    </row>
    <row r="184" spans="1:65" s="2" customFormat="1" ht="24.2" customHeight="1">
      <c r="A184" s="37"/>
      <c r="B184" s="38"/>
      <c r="C184" s="181" t="s">
        <v>376</v>
      </c>
      <c r="D184" s="181" t="s">
        <v>156</v>
      </c>
      <c r="E184" s="182" t="s">
        <v>1832</v>
      </c>
      <c r="F184" s="183" t="s">
        <v>1833</v>
      </c>
      <c r="G184" s="184" t="s">
        <v>280</v>
      </c>
      <c r="H184" s="185">
        <v>451.69</v>
      </c>
      <c r="I184" s="186"/>
      <c r="J184" s="185">
        <f>ROUND(I184*H184,2)</f>
        <v>0</v>
      </c>
      <c r="K184" s="183" t="s">
        <v>160</v>
      </c>
      <c r="L184" s="42"/>
      <c r="M184" s="187" t="s">
        <v>79</v>
      </c>
      <c r="N184" s="188" t="s">
        <v>51</v>
      </c>
      <c r="O184" s="67"/>
      <c r="P184" s="189">
        <f>O184*H184</f>
        <v>0</v>
      </c>
      <c r="Q184" s="189">
        <v>0</v>
      </c>
      <c r="R184" s="189">
        <f>Q184*H184</f>
        <v>0</v>
      </c>
      <c r="S184" s="189">
        <v>0</v>
      </c>
      <c r="T184" s="190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91" t="s">
        <v>161</v>
      </c>
      <c r="AT184" s="191" t="s">
        <v>156</v>
      </c>
      <c r="AU184" s="191" t="s">
        <v>90</v>
      </c>
      <c r="AY184" s="19" t="s">
        <v>154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19" t="s">
        <v>88</v>
      </c>
      <c r="BK184" s="192">
        <f>ROUND(I184*H184,2)</f>
        <v>0</v>
      </c>
      <c r="BL184" s="19" t="s">
        <v>161</v>
      </c>
      <c r="BM184" s="191" t="s">
        <v>1834</v>
      </c>
    </row>
    <row r="185" spans="1:47" s="2" customFormat="1" ht="11.25">
      <c r="A185" s="37"/>
      <c r="B185" s="38"/>
      <c r="C185" s="39"/>
      <c r="D185" s="193" t="s">
        <v>163</v>
      </c>
      <c r="E185" s="39"/>
      <c r="F185" s="194" t="s">
        <v>1835</v>
      </c>
      <c r="G185" s="39"/>
      <c r="H185" s="39"/>
      <c r="I185" s="195"/>
      <c r="J185" s="39"/>
      <c r="K185" s="39"/>
      <c r="L185" s="42"/>
      <c r="M185" s="196"/>
      <c r="N185" s="197"/>
      <c r="O185" s="67"/>
      <c r="P185" s="67"/>
      <c r="Q185" s="67"/>
      <c r="R185" s="67"/>
      <c r="S185" s="67"/>
      <c r="T185" s="68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9" t="s">
        <v>163</v>
      </c>
      <c r="AU185" s="19" t="s">
        <v>90</v>
      </c>
    </row>
    <row r="186" spans="2:51" s="13" customFormat="1" ht="11.25">
      <c r="B186" s="198"/>
      <c r="C186" s="199"/>
      <c r="D186" s="200" t="s">
        <v>165</v>
      </c>
      <c r="E186" s="201" t="s">
        <v>79</v>
      </c>
      <c r="F186" s="202" t="s">
        <v>1836</v>
      </c>
      <c r="G186" s="199"/>
      <c r="H186" s="203">
        <v>336.6</v>
      </c>
      <c r="I186" s="204"/>
      <c r="J186" s="199"/>
      <c r="K186" s="199"/>
      <c r="L186" s="205"/>
      <c r="M186" s="206"/>
      <c r="N186" s="207"/>
      <c r="O186" s="207"/>
      <c r="P186" s="207"/>
      <c r="Q186" s="207"/>
      <c r="R186" s="207"/>
      <c r="S186" s="207"/>
      <c r="T186" s="208"/>
      <c r="AT186" s="209" t="s">
        <v>165</v>
      </c>
      <c r="AU186" s="209" t="s">
        <v>90</v>
      </c>
      <c r="AV186" s="13" t="s">
        <v>90</v>
      </c>
      <c r="AW186" s="13" t="s">
        <v>41</v>
      </c>
      <c r="AX186" s="13" t="s">
        <v>81</v>
      </c>
      <c r="AY186" s="209" t="s">
        <v>154</v>
      </c>
    </row>
    <row r="187" spans="2:51" s="13" customFormat="1" ht="11.25">
      <c r="B187" s="198"/>
      <c r="C187" s="199"/>
      <c r="D187" s="200" t="s">
        <v>165</v>
      </c>
      <c r="E187" s="201" t="s">
        <v>79</v>
      </c>
      <c r="F187" s="202" t="s">
        <v>1837</v>
      </c>
      <c r="G187" s="199"/>
      <c r="H187" s="203">
        <v>115.09</v>
      </c>
      <c r="I187" s="204"/>
      <c r="J187" s="199"/>
      <c r="K187" s="199"/>
      <c r="L187" s="205"/>
      <c r="M187" s="206"/>
      <c r="N187" s="207"/>
      <c r="O187" s="207"/>
      <c r="P187" s="207"/>
      <c r="Q187" s="207"/>
      <c r="R187" s="207"/>
      <c r="S187" s="207"/>
      <c r="T187" s="208"/>
      <c r="AT187" s="209" t="s">
        <v>165</v>
      </c>
      <c r="AU187" s="209" t="s">
        <v>90</v>
      </c>
      <c r="AV187" s="13" t="s">
        <v>90</v>
      </c>
      <c r="AW187" s="13" t="s">
        <v>41</v>
      </c>
      <c r="AX187" s="13" t="s">
        <v>81</v>
      </c>
      <c r="AY187" s="209" t="s">
        <v>154</v>
      </c>
    </row>
    <row r="188" spans="2:51" s="15" customFormat="1" ht="11.25">
      <c r="B188" s="220"/>
      <c r="C188" s="221"/>
      <c r="D188" s="200" t="s">
        <v>165</v>
      </c>
      <c r="E188" s="222" t="s">
        <v>79</v>
      </c>
      <c r="F188" s="223" t="s">
        <v>206</v>
      </c>
      <c r="G188" s="221"/>
      <c r="H188" s="224">
        <v>451.69</v>
      </c>
      <c r="I188" s="225"/>
      <c r="J188" s="221"/>
      <c r="K188" s="221"/>
      <c r="L188" s="226"/>
      <c r="M188" s="227"/>
      <c r="N188" s="228"/>
      <c r="O188" s="228"/>
      <c r="P188" s="228"/>
      <c r="Q188" s="228"/>
      <c r="R188" s="228"/>
      <c r="S188" s="228"/>
      <c r="T188" s="229"/>
      <c r="AT188" s="230" t="s">
        <v>165</v>
      </c>
      <c r="AU188" s="230" t="s">
        <v>90</v>
      </c>
      <c r="AV188" s="15" t="s">
        <v>161</v>
      </c>
      <c r="AW188" s="15" t="s">
        <v>41</v>
      </c>
      <c r="AX188" s="15" t="s">
        <v>88</v>
      </c>
      <c r="AY188" s="230" t="s">
        <v>154</v>
      </c>
    </row>
    <row r="189" spans="1:65" s="2" customFormat="1" ht="24.2" customHeight="1">
      <c r="A189" s="37"/>
      <c r="B189" s="38"/>
      <c r="C189" s="181" t="s">
        <v>382</v>
      </c>
      <c r="D189" s="181" t="s">
        <v>156</v>
      </c>
      <c r="E189" s="182" t="s">
        <v>1838</v>
      </c>
      <c r="F189" s="183" t="s">
        <v>1839</v>
      </c>
      <c r="G189" s="184" t="s">
        <v>280</v>
      </c>
      <c r="H189" s="185">
        <v>5420.28</v>
      </c>
      <c r="I189" s="186"/>
      <c r="J189" s="185">
        <f>ROUND(I189*H189,2)</f>
        <v>0</v>
      </c>
      <c r="K189" s="183" t="s">
        <v>160</v>
      </c>
      <c r="L189" s="42"/>
      <c r="M189" s="187" t="s">
        <v>79</v>
      </c>
      <c r="N189" s="188" t="s">
        <v>51</v>
      </c>
      <c r="O189" s="67"/>
      <c r="P189" s="189">
        <f>O189*H189</f>
        <v>0</v>
      </c>
      <c r="Q189" s="189">
        <v>0</v>
      </c>
      <c r="R189" s="189">
        <f>Q189*H189</f>
        <v>0</v>
      </c>
      <c r="S189" s="189">
        <v>0</v>
      </c>
      <c r="T189" s="190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91" t="s">
        <v>161</v>
      </c>
      <c r="AT189" s="191" t="s">
        <v>156</v>
      </c>
      <c r="AU189" s="191" t="s">
        <v>90</v>
      </c>
      <c r="AY189" s="19" t="s">
        <v>154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9" t="s">
        <v>88</v>
      </c>
      <c r="BK189" s="192">
        <f>ROUND(I189*H189,2)</f>
        <v>0</v>
      </c>
      <c r="BL189" s="19" t="s">
        <v>161</v>
      </c>
      <c r="BM189" s="191" t="s">
        <v>1840</v>
      </c>
    </row>
    <row r="190" spans="1:47" s="2" customFormat="1" ht="11.25">
      <c r="A190" s="37"/>
      <c r="B190" s="38"/>
      <c r="C190" s="39"/>
      <c r="D190" s="193" t="s">
        <v>163</v>
      </c>
      <c r="E190" s="39"/>
      <c r="F190" s="194" t="s">
        <v>1841</v>
      </c>
      <c r="G190" s="39"/>
      <c r="H190" s="39"/>
      <c r="I190" s="195"/>
      <c r="J190" s="39"/>
      <c r="K190" s="39"/>
      <c r="L190" s="42"/>
      <c r="M190" s="196"/>
      <c r="N190" s="197"/>
      <c r="O190" s="67"/>
      <c r="P190" s="67"/>
      <c r="Q190" s="67"/>
      <c r="R190" s="67"/>
      <c r="S190" s="67"/>
      <c r="T190" s="68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9" t="s">
        <v>163</v>
      </c>
      <c r="AU190" s="19" t="s">
        <v>90</v>
      </c>
    </row>
    <row r="191" spans="2:51" s="13" customFormat="1" ht="11.25">
      <c r="B191" s="198"/>
      <c r="C191" s="199"/>
      <c r="D191" s="200" t="s">
        <v>165</v>
      </c>
      <c r="E191" s="201" t="s">
        <v>79</v>
      </c>
      <c r="F191" s="202" t="s">
        <v>1842</v>
      </c>
      <c r="G191" s="199"/>
      <c r="H191" s="203">
        <v>5420.28</v>
      </c>
      <c r="I191" s="204"/>
      <c r="J191" s="199"/>
      <c r="K191" s="199"/>
      <c r="L191" s="205"/>
      <c r="M191" s="206"/>
      <c r="N191" s="207"/>
      <c r="O191" s="207"/>
      <c r="P191" s="207"/>
      <c r="Q191" s="207"/>
      <c r="R191" s="207"/>
      <c r="S191" s="207"/>
      <c r="T191" s="208"/>
      <c r="AT191" s="209" t="s">
        <v>165</v>
      </c>
      <c r="AU191" s="209" t="s">
        <v>90</v>
      </c>
      <c r="AV191" s="13" t="s">
        <v>90</v>
      </c>
      <c r="AW191" s="13" t="s">
        <v>41</v>
      </c>
      <c r="AX191" s="13" t="s">
        <v>88</v>
      </c>
      <c r="AY191" s="209" t="s">
        <v>154</v>
      </c>
    </row>
    <row r="192" spans="1:65" s="2" customFormat="1" ht="24.2" customHeight="1">
      <c r="A192" s="37"/>
      <c r="B192" s="38"/>
      <c r="C192" s="181" t="s">
        <v>388</v>
      </c>
      <c r="D192" s="181" t="s">
        <v>156</v>
      </c>
      <c r="E192" s="182" t="s">
        <v>1843</v>
      </c>
      <c r="F192" s="183" t="s">
        <v>1844</v>
      </c>
      <c r="G192" s="184" t="s">
        <v>280</v>
      </c>
      <c r="H192" s="185">
        <v>0.28</v>
      </c>
      <c r="I192" s="186"/>
      <c r="J192" s="185">
        <f>ROUND(I192*H192,2)</f>
        <v>0</v>
      </c>
      <c r="K192" s="183" t="s">
        <v>160</v>
      </c>
      <c r="L192" s="42"/>
      <c r="M192" s="187" t="s">
        <v>79</v>
      </c>
      <c r="N192" s="188" t="s">
        <v>51</v>
      </c>
      <c r="O192" s="67"/>
      <c r="P192" s="189">
        <f>O192*H192</f>
        <v>0</v>
      </c>
      <c r="Q192" s="189">
        <v>0</v>
      </c>
      <c r="R192" s="189">
        <f>Q192*H192</f>
        <v>0</v>
      </c>
      <c r="S192" s="189">
        <v>0</v>
      </c>
      <c r="T192" s="190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91" t="s">
        <v>161</v>
      </c>
      <c r="AT192" s="191" t="s">
        <v>156</v>
      </c>
      <c r="AU192" s="191" t="s">
        <v>90</v>
      </c>
      <c r="AY192" s="19" t="s">
        <v>154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19" t="s">
        <v>88</v>
      </c>
      <c r="BK192" s="192">
        <f>ROUND(I192*H192,2)</f>
        <v>0</v>
      </c>
      <c r="BL192" s="19" t="s">
        <v>161</v>
      </c>
      <c r="BM192" s="191" t="s">
        <v>1845</v>
      </c>
    </row>
    <row r="193" spans="1:47" s="2" customFormat="1" ht="11.25">
      <c r="A193" s="37"/>
      <c r="B193" s="38"/>
      <c r="C193" s="39"/>
      <c r="D193" s="193" t="s">
        <v>163</v>
      </c>
      <c r="E193" s="39"/>
      <c r="F193" s="194" t="s">
        <v>1846</v>
      </c>
      <c r="G193" s="39"/>
      <c r="H193" s="39"/>
      <c r="I193" s="195"/>
      <c r="J193" s="39"/>
      <c r="K193" s="39"/>
      <c r="L193" s="42"/>
      <c r="M193" s="196"/>
      <c r="N193" s="197"/>
      <c r="O193" s="67"/>
      <c r="P193" s="67"/>
      <c r="Q193" s="67"/>
      <c r="R193" s="67"/>
      <c r="S193" s="67"/>
      <c r="T193" s="68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9" t="s">
        <v>163</v>
      </c>
      <c r="AU193" s="19" t="s">
        <v>90</v>
      </c>
    </row>
    <row r="194" spans="2:51" s="13" customFormat="1" ht="11.25">
      <c r="B194" s="198"/>
      <c r="C194" s="199"/>
      <c r="D194" s="200" t="s">
        <v>165</v>
      </c>
      <c r="E194" s="201" t="s">
        <v>79</v>
      </c>
      <c r="F194" s="202" t="s">
        <v>1847</v>
      </c>
      <c r="G194" s="199"/>
      <c r="H194" s="203">
        <v>0.28</v>
      </c>
      <c r="I194" s="204"/>
      <c r="J194" s="199"/>
      <c r="K194" s="199"/>
      <c r="L194" s="205"/>
      <c r="M194" s="206"/>
      <c r="N194" s="207"/>
      <c r="O194" s="207"/>
      <c r="P194" s="207"/>
      <c r="Q194" s="207"/>
      <c r="R194" s="207"/>
      <c r="S194" s="207"/>
      <c r="T194" s="208"/>
      <c r="AT194" s="209" t="s">
        <v>165</v>
      </c>
      <c r="AU194" s="209" t="s">
        <v>90</v>
      </c>
      <c r="AV194" s="13" t="s">
        <v>90</v>
      </c>
      <c r="AW194" s="13" t="s">
        <v>41</v>
      </c>
      <c r="AX194" s="13" t="s">
        <v>81</v>
      </c>
      <c r="AY194" s="209" t="s">
        <v>154</v>
      </c>
    </row>
    <row r="195" spans="2:51" s="15" customFormat="1" ht="11.25">
      <c r="B195" s="220"/>
      <c r="C195" s="221"/>
      <c r="D195" s="200" t="s">
        <v>165</v>
      </c>
      <c r="E195" s="222" t="s">
        <v>79</v>
      </c>
      <c r="F195" s="223" t="s">
        <v>206</v>
      </c>
      <c r="G195" s="221"/>
      <c r="H195" s="224">
        <v>0.28</v>
      </c>
      <c r="I195" s="225"/>
      <c r="J195" s="221"/>
      <c r="K195" s="221"/>
      <c r="L195" s="226"/>
      <c r="M195" s="227"/>
      <c r="N195" s="228"/>
      <c r="O195" s="228"/>
      <c r="P195" s="228"/>
      <c r="Q195" s="228"/>
      <c r="R195" s="228"/>
      <c r="S195" s="228"/>
      <c r="T195" s="229"/>
      <c r="AT195" s="230" t="s">
        <v>165</v>
      </c>
      <c r="AU195" s="230" t="s">
        <v>90</v>
      </c>
      <c r="AV195" s="15" t="s">
        <v>161</v>
      </c>
      <c r="AW195" s="15" t="s">
        <v>41</v>
      </c>
      <c r="AX195" s="15" t="s">
        <v>88</v>
      </c>
      <c r="AY195" s="230" t="s">
        <v>154</v>
      </c>
    </row>
    <row r="196" spans="1:65" s="2" customFormat="1" ht="24.2" customHeight="1">
      <c r="A196" s="37"/>
      <c r="B196" s="38"/>
      <c r="C196" s="181" t="s">
        <v>395</v>
      </c>
      <c r="D196" s="181" t="s">
        <v>156</v>
      </c>
      <c r="E196" s="182" t="s">
        <v>1848</v>
      </c>
      <c r="F196" s="183" t="s">
        <v>1839</v>
      </c>
      <c r="G196" s="184" t="s">
        <v>280</v>
      </c>
      <c r="H196" s="185">
        <v>3.36</v>
      </c>
      <c r="I196" s="186"/>
      <c r="J196" s="185">
        <f>ROUND(I196*H196,2)</f>
        <v>0</v>
      </c>
      <c r="K196" s="183" t="s">
        <v>160</v>
      </c>
      <c r="L196" s="42"/>
      <c r="M196" s="187" t="s">
        <v>79</v>
      </c>
      <c r="N196" s="188" t="s">
        <v>51</v>
      </c>
      <c r="O196" s="67"/>
      <c r="P196" s="189">
        <f>O196*H196</f>
        <v>0</v>
      </c>
      <c r="Q196" s="189">
        <v>0</v>
      </c>
      <c r="R196" s="189">
        <f>Q196*H196</f>
        <v>0</v>
      </c>
      <c r="S196" s="189">
        <v>0</v>
      </c>
      <c r="T196" s="190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191" t="s">
        <v>161</v>
      </c>
      <c r="AT196" s="191" t="s">
        <v>156</v>
      </c>
      <c r="AU196" s="191" t="s">
        <v>90</v>
      </c>
      <c r="AY196" s="19" t="s">
        <v>154</v>
      </c>
      <c r="BE196" s="192">
        <f>IF(N196="základní",J196,0)</f>
        <v>0</v>
      </c>
      <c r="BF196" s="192">
        <f>IF(N196="snížená",J196,0)</f>
        <v>0</v>
      </c>
      <c r="BG196" s="192">
        <f>IF(N196="zákl. přenesená",J196,0)</f>
        <v>0</v>
      </c>
      <c r="BH196" s="192">
        <f>IF(N196="sníž. přenesená",J196,0)</f>
        <v>0</v>
      </c>
      <c r="BI196" s="192">
        <f>IF(N196="nulová",J196,0)</f>
        <v>0</v>
      </c>
      <c r="BJ196" s="19" t="s">
        <v>88</v>
      </c>
      <c r="BK196" s="192">
        <f>ROUND(I196*H196,2)</f>
        <v>0</v>
      </c>
      <c r="BL196" s="19" t="s">
        <v>161</v>
      </c>
      <c r="BM196" s="191" t="s">
        <v>1849</v>
      </c>
    </row>
    <row r="197" spans="1:47" s="2" customFormat="1" ht="11.25">
      <c r="A197" s="37"/>
      <c r="B197" s="38"/>
      <c r="C197" s="39"/>
      <c r="D197" s="193" t="s">
        <v>163</v>
      </c>
      <c r="E197" s="39"/>
      <c r="F197" s="194" t="s">
        <v>1850</v>
      </c>
      <c r="G197" s="39"/>
      <c r="H197" s="39"/>
      <c r="I197" s="195"/>
      <c r="J197" s="39"/>
      <c r="K197" s="39"/>
      <c r="L197" s="42"/>
      <c r="M197" s="196"/>
      <c r="N197" s="197"/>
      <c r="O197" s="67"/>
      <c r="P197" s="67"/>
      <c r="Q197" s="67"/>
      <c r="R197" s="67"/>
      <c r="S197" s="67"/>
      <c r="T197" s="68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9" t="s">
        <v>163</v>
      </c>
      <c r="AU197" s="19" t="s">
        <v>90</v>
      </c>
    </row>
    <row r="198" spans="2:51" s="13" customFormat="1" ht="11.25">
      <c r="B198" s="198"/>
      <c r="C198" s="199"/>
      <c r="D198" s="200" t="s">
        <v>165</v>
      </c>
      <c r="E198" s="201" t="s">
        <v>79</v>
      </c>
      <c r="F198" s="202" t="s">
        <v>1851</v>
      </c>
      <c r="G198" s="199"/>
      <c r="H198" s="203">
        <v>3.36</v>
      </c>
      <c r="I198" s="204"/>
      <c r="J198" s="199"/>
      <c r="K198" s="199"/>
      <c r="L198" s="205"/>
      <c r="M198" s="206"/>
      <c r="N198" s="207"/>
      <c r="O198" s="207"/>
      <c r="P198" s="207"/>
      <c r="Q198" s="207"/>
      <c r="R198" s="207"/>
      <c r="S198" s="207"/>
      <c r="T198" s="208"/>
      <c r="AT198" s="209" t="s">
        <v>165</v>
      </c>
      <c r="AU198" s="209" t="s">
        <v>90</v>
      </c>
      <c r="AV198" s="13" t="s">
        <v>90</v>
      </c>
      <c r="AW198" s="13" t="s">
        <v>41</v>
      </c>
      <c r="AX198" s="13" t="s">
        <v>88</v>
      </c>
      <c r="AY198" s="209" t="s">
        <v>154</v>
      </c>
    </row>
    <row r="199" spans="1:65" s="2" customFormat="1" ht="16.5" customHeight="1">
      <c r="A199" s="37"/>
      <c r="B199" s="38"/>
      <c r="C199" s="181" t="s">
        <v>401</v>
      </c>
      <c r="D199" s="181" t="s">
        <v>156</v>
      </c>
      <c r="E199" s="182" t="s">
        <v>1852</v>
      </c>
      <c r="F199" s="183" t="s">
        <v>1853</v>
      </c>
      <c r="G199" s="184" t="s">
        <v>280</v>
      </c>
      <c r="H199" s="185">
        <v>115.09</v>
      </c>
      <c r="I199" s="186"/>
      <c r="J199" s="185">
        <f>ROUND(I199*H199,2)</f>
        <v>0</v>
      </c>
      <c r="K199" s="183" t="s">
        <v>79</v>
      </c>
      <c r="L199" s="42"/>
      <c r="M199" s="187" t="s">
        <v>79</v>
      </c>
      <c r="N199" s="188" t="s">
        <v>51</v>
      </c>
      <c r="O199" s="67"/>
      <c r="P199" s="189">
        <f>O199*H199</f>
        <v>0</v>
      </c>
      <c r="Q199" s="189">
        <v>0</v>
      </c>
      <c r="R199" s="189">
        <f>Q199*H199</f>
        <v>0</v>
      </c>
      <c r="S199" s="189">
        <v>0</v>
      </c>
      <c r="T199" s="190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191" t="s">
        <v>161</v>
      </c>
      <c r="AT199" s="191" t="s">
        <v>156</v>
      </c>
      <c r="AU199" s="191" t="s">
        <v>90</v>
      </c>
      <c r="AY199" s="19" t="s">
        <v>154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19" t="s">
        <v>88</v>
      </c>
      <c r="BK199" s="192">
        <f>ROUND(I199*H199,2)</f>
        <v>0</v>
      </c>
      <c r="BL199" s="19" t="s">
        <v>161</v>
      </c>
      <c r="BM199" s="191" t="s">
        <v>1854</v>
      </c>
    </row>
    <row r="200" spans="1:47" s="2" customFormat="1" ht="29.25">
      <c r="A200" s="37"/>
      <c r="B200" s="38"/>
      <c r="C200" s="39"/>
      <c r="D200" s="200" t="s">
        <v>326</v>
      </c>
      <c r="E200" s="39"/>
      <c r="F200" s="240" t="s">
        <v>327</v>
      </c>
      <c r="G200" s="39"/>
      <c r="H200" s="39"/>
      <c r="I200" s="195"/>
      <c r="J200" s="39"/>
      <c r="K200" s="39"/>
      <c r="L200" s="42"/>
      <c r="M200" s="196"/>
      <c r="N200" s="197"/>
      <c r="O200" s="67"/>
      <c r="P200" s="67"/>
      <c r="Q200" s="67"/>
      <c r="R200" s="67"/>
      <c r="S200" s="67"/>
      <c r="T200" s="68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9" t="s">
        <v>326</v>
      </c>
      <c r="AU200" s="19" t="s">
        <v>90</v>
      </c>
    </row>
    <row r="201" spans="2:51" s="13" customFormat="1" ht="11.25">
      <c r="B201" s="198"/>
      <c r="C201" s="199"/>
      <c r="D201" s="200" t="s">
        <v>165</v>
      </c>
      <c r="E201" s="201" t="s">
        <v>79</v>
      </c>
      <c r="F201" s="202" t="s">
        <v>1855</v>
      </c>
      <c r="G201" s="199"/>
      <c r="H201" s="203">
        <v>115.09</v>
      </c>
      <c r="I201" s="204"/>
      <c r="J201" s="199"/>
      <c r="K201" s="199"/>
      <c r="L201" s="205"/>
      <c r="M201" s="206"/>
      <c r="N201" s="207"/>
      <c r="O201" s="207"/>
      <c r="P201" s="207"/>
      <c r="Q201" s="207"/>
      <c r="R201" s="207"/>
      <c r="S201" s="207"/>
      <c r="T201" s="208"/>
      <c r="AT201" s="209" t="s">
        <v>165</v>
      </c>
      <c r="AU201" s="209" t="s">
        <v>90</v>
      </c>
      <c r="AV201" s="13" t="s">
        <v>90</v>
      </c>
      <c r="AW201" s="13" t="s">
        <v>41</v>
      </c>
      <c r="AX201" s="13" t="s">
        <v>88</v>
      </c>
      <c r="AY201" s="209" t="s">
        <v>154</v>
      </c>
    </row>
    <row r="202" spans="1:65" s="2" customFormat="1" ht="16.5" customHeight="1">
      <c r="A202" s="37"/>
      <c r="B202" s="38"/>
      <c r="C202" s="181" t="s">
        <v>407</v>
      </c>
      <c r="D202" s="181" t="s">
        <v>156</v>
      </c>
      <c r="E202" s="182" t="s">
        <v>1856</v>
      </c>
      <c r="F202" s="183" t="s">
        <v>1857</v>
      </c>
      <c r="G202" s="184" t="s">
        <v>280</v>
      </c>
      <c r="H202" s="185">
        <v>336.88</v>
      </c>
      <c r="I202" s="186"/>
      <c r="J202" s="185">
        <f>ROUND(I202*H202,2)</f>
        <v>0</v>
      </c>
      <c r="K202" s="183" t="s">
        <v>79</v>
      </c>
      <c r="L202" s="42"/>
      <c r="M202" s="187" t="s">
        <v>79</v>
      </c>
      <c r="N202" s="188" t="s">
        <v>51</v>
      </c>
      <c r="O202" s="67"/>
      <c r="P202" s="189">
        <f>O202*H202</f>
        <v>0</v>
      </c>
      <c r="Q202" s="189">
        <v>0</v>
      </c>
      <c r="R202" s="189">
        <f>Q202*H202</f>
        <v>0</v>
      </c>
      <c r="S202" s="189">
        <v>0</v>
      </c>
      <c r="T202" s="190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91" t="s">
        <v>161</v>
      </c>
      <c r="AT202" s="191" t="s">
        <v>156</v>
      </c>
      <c r="AU202" s="191" t="s">
        <v>90</v>
      </c>
      <c r="AY202" s="19" t="s">
        <v>154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19" t="s">
        <v>88</v>
      </c>
      <c r="BK202" s="192">
        <f>ROUND(I202*H202,2)</f>
        <v>0</v>
      </c>
      <c r="BL202" s="19" t="s">
        <v>161</v>
      </c>
      <c r="BM202" s="191" t="s">
        <v>1858</v>
      </c>
    </row>
    <row r="203" spans="1:47" s="2" customFormat="1" ht="29.25">
      <c r="A203" s="37"/>
      <c r="B203" s="38"/>
      <c r="C203" s="39"/>
      <c r="D203" s="200" t="s">
        <v>326</v>
      </c>
      <c r="E203" s="39"/>
      <c r="F203" s="240" t="s">
        <v>327</v>
      </c>
      <c r="G203" s="39"/>
      <c r="H203" s="39"/>
      <c r="I203" s="195"/>
      <c r="J203" s="39"/>
      <c r="K203" s="39"/>
      <c r="L203" s="42"/>
      <c r="M203" s="196"/>
      <c r="N203" s="197"/>
      <c r="O203" s="67"/>
      <c r="P203" s="67"/>
      <c r="Q203" s="67"/>
      <c r="R203" s="67"/>
      <c r="S203" s="67"/>
      <c r="T203" s="68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9" t="s">
        <v>326</v>
      </c>
      <c r="AU203" s="19" t="s">
        <v>90</v>
      </c>
    </row>
    <row r="204" spans="2:51" s="13" customFormat="1" ht="11.25">
      <c r="B204" s="198"/>
      <c r="C204" s="199"/>
      <c r="D204" s="200" t="s">
        <v>165</v>
      </c>
      <c r="E204" s="201" t="s">
        <v>79</v>
      </c>
      <c r="F204" s="202" t="s">
        <v>1859</v>
      </c>
      <c r="G204" s="199"/>
      <c r="H204" s="203">
        <v>336.88</v>
      </c>
      <c r="I204" s="204"/>
      <c r="J204" s="199"/>
      <c r="K204" s="199"/>
      <c r="L204" s="205"/>
      <c r="M204" s="206"/>
      <c r="N204" s="207"/>
      <c r="O204" s="207"/>
      <c r="P204" s="207"/>
      <c r="Q204" s="207"/>
      <c r="R204" s="207"/>
      <c r="S204" s="207"/>
      <c r="T204" s="208"/>
      <c r="AT204" s="209" t="s">
        <v>165</v>
      </c>
      <c r="AU204" s="209" t="s">
        <v>90</v>
      </c>
      <c r="AV204" s="13" t="s">
        <v>90</v>
      </c>
      <c r="AW204" s="13" t="s">
        <v>41</v>
      </c>
      <c r="AX204" s="13" t="s">
        <v>88</v>
      </c>
      <c r="AY204" s="209" t="s">
        <v>154</v>
      </c>
    </row>
    <row r="205" spans="2:63" s="12" customFormat="1" ht="22.9" customHeight="1">
      <c r="B205" s="165"/>
      <c r="C205" s="166"/>
      <c r="D205" s="167" t="s">
        <v>80</v>
      </c>
      <c r="E205" s="179" t="s">
        <v>748</v>
      </c>
      <c r="F205" s="179" t="s">
        <v>749</v>
      </c>
      <c r="G205" s="166"/>
      <c r="H205" s="166"/>
      <c r="I205" s="169"/>
      <c r="J205" s="180">
        <f>BK205</f>
        <v>0</v>
      </c>
      <c r="K205" s="166"/>
      <c r="L205" s="171"/>
      <c r="M205" s="172"/>
      <c r="N205" s="173"/>
      <c r="O205" s="173"/>
      <c r="P205" s="174">
        <f>SUM(P206:P207)</f>
        <v>0</v>
      </c>
      <c r="Q205" s="173"/>
      <c r="R205" s="174">
        <f>SUM(R206:R207)</f>
        <v>0</v>
      </c>
      <c r="S205" s="173"/>
      <c r="T205" s="175">
        <f>SUM(T206:T207)</f>
        <v>0</v>
      </c>
      <c r="AR205" s="176" t="s">
        <v>88</v>
      </c>
      <c r="AT205" s="177" t="s">
        <v>80</v>
      </c>
      <c r="AU205" s="177" t="s">
        <v>88</v>
      </c>
      <c r="AY205" s="176" t="s">
        <v>154</v>
      </c>
      <c r="BK205" s="178">
        <f>SUM(BK206:BK207)</f>
        <v>0</v>
      </c>
    </row>
    <row r="206" spans="1:65" s="2" customFormat="1" ht="24.2" customHeight="1">
      <c r="A206" s="37"/>
      <c r="B206" s="38"/>
      <c r="C206" s="181" t="s">
        <v>412</v>
      </c>
      <c r="D206" s="181" t="s">
        <v>156</v>
      </c>
      <c r="E206" s="182" t="s">
        <v>1860</v>
      </c>
      <c r="F206" s="183" t="s">
        <v>1861</v>
      </c>
      <c r="G206" s="184" t="s">
        <v>280</v>
      </c>
      <c r="H206" s="185">
        <v>590.31</v>
      </c>
      <c r="I206" s="186"/>
      <c r="J206" s="185">
        <f>ROUND(I206*H206,2)</f>
        <v>0</v>
      </c>
      <c r="K206" s="183" t="s">
        <v>160</v>
      </c>
      <c r="L206" s="42"/>
      <c r="M206" s="187" t="s">
        <v>79</v>
      </c>
      <c r="N206" s="188" t="s">
        <v>51</v>
      </c>
      <c r="O206" s="67"/>
      <c r="P206" s="189">
        <f>O206*H206</f>
        <v>0</v>
      </c>
      <c r="Q206" s="189">
        <v>0</v>
      </c>
      <c r="R206" s="189">
        <f>Q206*H206</f>
        <v>0</v>
      </c>
      <c r="S206" s="189">
        <v>0</v>
      </c>
      <c r="T206" s="190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191" t="s">
        <v>161</v>
      </c>
      <c r="AT206" s="191" t="s">
        <v>156</v>
      </c>
      <c r="AU206" s="191" t="s">
        <v>90</v>
      </c>
      <c r="AY206" s="19" t="s">
        <v>154</v>
      </c>
      <c r="BE206" s="192">
        <f>IF(N206="základní",J206,0)</f>
        <v>0</v>
      </c>
      <c r="BF206" s="192">
        <f>IF(N206="snížená",J206,0)</f>
        <v>0</v>
      </c>
      <c r="BG206" s="192">
        <f>IF(N206="zákl. přenesená",J206,0)</f>
        <v>0</v>
      </c>
      <c r="BH206" s="192">
        <f>IF(N206="sníž. přenesená",J206,0)</f>
        <v>0</v>
      </c>
      <c r="BI206" s="192">
        <f>IF(N206="nulová",J206,0)</f>
        <v>0</v>
      </c>
      <c r="BJ206" s="19" t="s">
        <v>88</v>
      </c>
      <c r="BK206" s="192">
        <f>ROUND(I206*H206,2)</f>
        <v>0</v>
      </c>
      <c r="BL206" s="19" t="s">
        <v>161</v>
      </c>
      <c r="BM206" s="191" t="s">
        <v>1862</v>
      </c>
    </row>
    <row r="207" spans="1:47" s="2" customFormat="1" ht="11.25">
      <c r="A207" s="37"/>
      <c r="B207" s="38"/>
      <c r="C207" s="39"/>
      <c r="D207" s="193" t="s">
        <v>163</v>
      </c>
      <c r="E207" s="39"/>
      <c r="F207" s="194" t="s">
        <v>1863</v>
      </c>
      <c r="G207" s="39"/>
      <c r="H207" s="39"/>
      <c r="I207" s="195"/>
      <c r="J207" s="39"/>
      <c r="K207" s="39"/>
      <c r="L207" s="42"/>
      <c r="M207" s="241"/>
      <c r="N207" s="242"/>
      <c r="O207" s="243"/>
      <c r="P207" s="243"/>
      <c r="Q207" s="243"/>
      <c r="R207" s="243"/>
      <c r="S207" s="243"/>
      <c r="T207" s="244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9" t="s">
        <v>163</v>
      </c>
      <c r="AU207" s="19" t="s">
        <v>90</v>
      </c>
    </row>
    <row r="208" spans="1:31" s="2" customFormat="1" ht="6.95" customHeight="1">
      <c r="A208" s="37"/>
      <c r="B208" s="50"/>
      <c r="C208" s="51"/>
      <c r="D208" s="51"/>
      <c r="E208" s="51"/>
      <c r="F208" s="51"/>
      <c r="G208" s="51"/>
      <c r="H208" s="51"/>
      <c r="I208" s="51"/>
      <c r="J208" s="51"/>
      <c r="K208" s="51"/>
      <c r="L208" s="42"/>
      <c r="M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</row>
  </sheetData>
  <sheetProtection algorithmName="SHA-512" hashValue="AyyRNbNOsy2FboOHc6a3CIZ9k+GcKer5H7+L+UxcTvLV7sORMs+8TPtoQKNZN8t8uKC+21/l9/2YRkQ+BlcWDA==" saltValue="XKCz5gsT85yl+5j6RilPk3T9aj5LzaN5vb/UTT0kjBRkP/yM16F7WkMnJiB9HxVOeSewcTaXPZiYYU4gp3KCew==" spinCount="100000" sheet="1" objects="1" scenarios="1" formatColumns="0" formatRows="0" autoFilter="0"/>
  <autoFilter ref="C84:K207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1_02/113106123"/>
    <hyperlink ref="F93" r:id="rId2" display="https://podminky.urs.cz/item/CS_URS_2021_02/113107412"/>
    <hyperlink ref="F96" r:id="rId3" display="https://podminky.urs.cz/item/CS_URS_2021_02/113107525"/>
    <hyperlink ref="F99" r:id="rId4" display="https://podminky.urs.cz/item/CS_URS_2021_02/113154222"/>
    <hyperlink ref="F102" r:id="rId5" display="https://podminky.urs.cz/item/CS_URS_2021_02/113154224"/>
    <hyperlink ref="F105" r:id="rId6" display="https://podminky.urs.cz/item/CS_URS_2021_02/113201111"/>
    <hyperlink ref="F107" r:id="rId7" display="https://podminky.urs.cz/item/CS_URS_2021_02/121112003"/>
    <hyperlink ref="F110" r:id="rId8" display="https://podminky.urs.cz/item/CS_URS_2021_02/181351003"/>
    <hyperlink ref="F112" r:id="rId9" display="https://podminky.urs.cz/item/CS_URS_2021_02/181411131"/>
    <hyperlink ref="F114" r:id="rId10" display="https://podminky.urs.cz/item/CS_URS_2021_02/00572410"/>
    <hyperlink ref="F117" r:id="rId11" display="https://podminky.urs.cz/item/CS_URS_2021_02/181951112"/>
    <hyperlink ref="F120" r:id="rId12" display="https://podminky.urs.cz/item/CS_URS_2021_02/185851121"/>
    <hyperlink ref="F125" r:id="rId13" display="https://podminky.urs.cz/item/CS_URS_2021_02/564771111"/>
    <hyperlink ref="F128" r:id="rId14" display="https://podminky.urs.cz/item/CS_URS_2021_02/564851111"/>
    <hyperlink ref="F131" r:id="rId15" display="https://podminky.urs.cz/item/CS_URS_2021_02/564871116"/>
    <hyperlink ref="F135" r:id="rId16" display="https://podminky.urs.cz/item/CS_URS_2021_02/564931412"/>
    <hyperlink ref="F138" r:id="rId17" display="https://podminky.urs.cz/item/CS_URS_2021_02/174101101"/>
    <hyperlink ref="F142" r:id="rId18" display="https://podminky.urs.cz/item/CS_URS_2021_02/58344171"/>
    <hyperlink ref="F145" r:id="rId19" display="https://podminky.urs.cz/item/CS_URS_2021_02/565135101"/>
    <hyperlink ref="F148" r:id="rId20" display="https://podminky.urs.cz/item/CS_URS_2021_02/567122112"/>
    <hyperlink ref="F151" r:id="rId21" display="https://podminky.urs.cz/item/CS_URS_2021_02/573211107"/>
    <hyperlink ref="F154" r:id="rId22" display="https://podminky.urs.cz/item/CS_URS_2021_02/577134141"/>
    <hyperlink ref="F157" r:id="rId23" display="https://podminky.urs.cz/item/CS_URS_2021_02/577155112"/>
    <hyperlink ref="F160" r:id="rId24" display="https://podminky.urs.cz/item/CS_URS_2021_02/596211210"/>
    <hyperlink ref="F162" r:id="rId25" display="https://podminky.urs.cz/item/CS_URS_2021_02/59245013"/>
    <hyperlink ref="F166" r:id="rId26" display="https://podminky.urs.cz/item/CS_URS_2021_02/916231213"/>
    <hyperlink ref="F168" r:id="rId27" display="https://podminky.urs.cz/item/CS_URS_2021_02/59217023"/>
    <hyperlink ref="F171" r:id="rId28" display="https://podminky.urs.cz/item/CS_URS_2021_02/919726123"/>
    <hyperlink ref="F174" r:id="rId29" display="https://podminky.urs.cz/item/CS_URS_2021_02/919735111"/>
    <hyperlink ref="F176" r:id="rId30" display="https://podminky.urs.cz/item/CS_URS_2021_02/919735112"/>
    <hyperlink ref="F180" r:id="rId31" display="https://podminky.urs.cz/item/CS_URS_2021_02/979024442"/>
    <hyperlink ref="F182" r:id="rId32" display="https://podminky.urs.cz/item/CS_URS_2021_02/979071131"/>
    <hyperlink ref="F185" r:id="rId33" display="https://podminky.urs.cz/item/CS_URS_2021_02/997221551"/>
    <hyperlink ref="F190" r:id="rId34" display="https://podminky.urs.cz/item/CS_URS_2021_02/997221559"/>
    <hyperlink ref="F193" r:id="rId35" display="https://podminky.urs.cz/item/CS_URS_2021_02/997221561"/>
    <hyperlink ref="F197" r:id="rId36" display="https://podminky.urs.cz/item/CS_URS_2021_02/997221569"/>
    <hyperlink ref="F207" r:id="rId37" display="https://podminky.urs.cz/item/CS_URS_2021_02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08"/>
  <sheetViews>
    <sheetView showGridLines="0" tabSelected="1" workbookViewId="0" topLeftCell="A74">
      <selection activeCell="W99" sqref="W9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AT2" s="19" t="s">
        <v>114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90</v>
      </c>
    </row>
    <row r="4" spans="2:46" s="1" customFormat="1" ht="24.95" customHeight="1">
      <c r="B4" s="22"/>
      <c r="D4" s="113" t="s">
        <v>119</v>
      </c>
      <c r="L4" s="22"/>
      <c r="M4" s="11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5" t="s">
        <v>15</v>
      </c>
      <c r="L6" s="22"/>
    </row>
    <row r="7" spans="2:12" s="1" customFormat="1" ht="16.5" customHeight="1">
      <c r="B7" s="22"/>
      <c r="E7" s="388" t="str">
        <f>'Rekapitulace stavby'!K6</f>
        <v>DC007293_Decin_Tovarní_RKV_R1</v>
      </c>
      <c r="F7" s="389"/>
      <c r="G7" s="389"/>
      <c r="H7" s="389"/>
      <c r="L7" s="22"/>
    </row>
    <row r="8" spans="1:31" s="2" customFormat="1" ht="12" customHeight="1">
      <c r="A8" s="37"/>
      <c r="B8" s="42"/>
      <c r="C8" s="37"/>
      <c r="D8" s="115" t="s">
        <v>120</v>
      </c>
      <c r="E8" s="37"/>
      <c r="F8" s="37"/>
      <c r="G8" s="37"/>
      <c r="H8" s="37"/>
      <c r="I8" s="37"/>
      <c r="J8" s="37"/>
      <c r="K8" s="37"/>
      <c r="L8" s="11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391" t="s">
        <v>1864</v>
      </c>
      <c r="F9" s="390"/>
      <c r="G9" s="390"/>
      <c r="H9" s="390"/>
      <c r="I9" s="37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1.25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15" t="s">
        <v>17</v>
      </c>
      <c r="E11" s="37"/>
      <c r="F11" s="106" t="s">
        <v>18</v>
      </c>
      <c r="G11" s="37"/>
      <c r="H11" s="37"/>
      <c r="I11" s="115" t="s">
        <v>19</v>
      </c>
      <c r="J11" s="106" t="s">
        <v>79</v>
      </c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15" t="s">
        <v>21</v>
      </c>
      <c r="E12" s="37"/>
      <c r="F12" s="106" t="s">
        <v>22</v>
      </c>
      <c r="G12" s="37"/>
      <c r="H12" s="37"/>
      <c r="I12" s="115" t="s">
        <v>23</v>
      </c>
      <c r="J12" s="117" t="str">
        <f>'Rekapitulace stavby'!AN8</f>
        <v>21. 10. 2021</v>
      </c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5" t="s">
        <v>29</v>
      </c>
      <c r="E14" s="37"/>
      <c r="F14" s="37"/>
      <c r="G14" s="37"/>
      <c r="H14" s="37"/>
      <c r="I14" s="115" t="s">
        <v>30</v>
      </c>
      <c r="J14" s="106" t="s">
        <v>31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06" t="s">
        <v>32</v>
      </c>
      <c r="F15" s="37"/>
      <c r="G15" s="37"/>
      <c r="H15" s="37"/>
      <c r="I15" s="115" t="s">
        <v>33</v>
      </c>
      <c r="J15" s="106" t="s">
        <v>34</v>
      </c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15" t="s">
        <v>35</v>
      </c>
      <c r="E17" s="37"/>
      <c r="F17" s="37"/>
      <c r="G17" s="37"/>
      <c r="H17" s="37"/>
      <c r="I17" s="115" t="s">
        <v>30</v>
      </c>
      <c r="J17" s="32" t="str">
        <f>'Rekapitulace stavby'!AN13</f>
        <v>Vyplň údaj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92" t="str">
        <f>'Rekapitulace stavby'!E14</f>
        <v>Vyplň údaj</v>
      </c>
      <c r="F18" s="393"/>
      <c r="G18" s="393"/>
      <c r="H18" s="393"/>
      <c r="I18" s="115" t="s">
        <v>33</v>
      </c>
      <c r="J18" s="32" t="str">
        <f>'Rekapitulace stavby'!AN14</f>
        <v>Vyplň údaj</v>
      </c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15" t="s">
        <v>37</v>
      </c>
      <c r="E20" s="37"/>
      <c r="F20" s="37"/>
      <c r="G20" s="37"/>
      <c r="H20" s="37"/>
      <c r="I20" s="115" t="s">
        <v>30</v>
      </c>
      <c r="J20" s="106" t="s">
        <v>38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06" t="s">
        <v>39</v>
      </c>
      <c r="F21" s="37"/>
      <c r="G21" s="37"/>
      <c r="H21" s="37"/>
      <c r="I21" s="115" t="s">
        <v>33</v>
      </c>
      <c r="J21" s="106" t="s">
        <v>40</v>
      </c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15" t="s">
        <v>42</v>
      </c>
      <c r="E23" s="37"/>
      <c r="F23" s="37"/>
      <c r="G23" s="37"/>
      <c r="H23" s="37"/>
      <c r="I23" s="115" t="s">
        <v>30</v>
      </c>
      <c r="J23" s="106" t="s">
        <v>38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06" t="s">
        <v>43</v>
      </c>
      <c r="F24" s="37"/>
      <c r="G24" s="37"/>
      <c r="H24" s="37"/>
      <c r="I24" s="115" t="s">
        <v>33</v>
      </c>
      <c r="J24" s="106" t="s">
        <v>40</v>
      </c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15" t="s">
        <v>44</v>
      </c>
      <c r="E26" s="37"/>
      <c r="F26" s="37"/>
      <c r="G26" s="37"/>
      <c r="H26" s="37"/>
      <c r="I26" s="37"/>
      <c r="J26" s="37"/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47.25" customHeight="1">
      <c r="A27" s="118"/>
      <c r="B27" s="119"/>
      <c r="C27" s="118"/>
      <c r="D27" s="118"/>
      <c r="E27" s="394" t="s">
        <v>124</v>
      </c>
      <c r="F27" s="394"/>
      <c r="G27" s="394"/>
      <c r="H27" s="394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21"/>
      <c r="E29" s="121"/>
      <c r="F29" s="121"/>
      <c r="G29" s="121"/>
      <c r="H29" s="121"/>
      <c r="I29" s="121"/>
      <c r="J29" s="121"/>
      <c r="K29" s="121"/>
      <c r="L29" s="11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22" t="s">
        <v>46</v>
      </c>
      <c r="E30" s="37"/>
      <c r="F30" s="37"/>
      <c r="G30" s="37"/>
      <c r="H30" s="37"/>
      <c r="I30" s="37"/>
      <c r="J30" s="123">
        <f>ROUND(J81,2)</f>
        <v>0</v>
      </c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1"/>
      <c r="E31" s="121"/>
      <c r="F31" s="121"/>
      <c r="G31" s="121"/>
      <c r="H31" s="121"/>
      <c r="I31" s="121"/>
      <c r="J31" s="121"/>
      <c r="K31" s="121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24" t="s">
        <v>48</v>
      </c>
      <c r="G32" s="37"/>
      <c r="H32" s="37"/>
      <c r="I32" s="124" t="s">
        <v>47</v>
      </c>
      <c r="J32" s="124" t="s">
        <v>49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>
      <c r="A33" s="37"/>
      <c r="B33" s="42"/>
      <c r="C33" s="37"/>
      <c r="D33" s="125" t="s">
        <v>50</v>
      </c>
      <c r="E33" s="115" t="s">
        <v>51</v>
      </c>
      <c r="F33" s="126">
        <f>ROUND((SUM(BE81:BE107)),2)</f>
        <v>0</v>
      </c>
      <c r="G33" s="37"/>
      <c r="H33" s="37"/>
      <c r="I33" s="127">
        <v>0.21</v>
      </c>
      <c r="J33" s="126">
        <f>ROUND(((SUM(BE81:BE107))*I33),2)</f>
        <v>0</v>
      </c>
      <c r="K33" s="37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115" t="s">
        <v>52</v>
      </c>
      <c r="F34" s="126">
        <f>ROUND((SUM(BF81:BF107)),2)</f>
        <v>0</v>
      </c>
      <c r="G34" s="37"/>
      <c r="H34" s="37"/>
      <c r="I34" s="127">
        <v>0.15</v>
      </c>
      <c r="J34" s="126">
        <f>ROUND(((SUM(BF81:BF107))*I34),2)</f>
        <v>0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 hidden="1">
      <c r="A35" s="37"/>
      <c r="B35" s="42"/>
      <c r="C35" s="37"/>
      <c r="D35" s="37"/>
      <c r="E35" s="115" t="s">
        <v>53</v>
      </c>
      <c r="F35" s="126">
        <f>ROUND((SUM(BG81:BG107)),2)</f>
        <v>0</v>
      </c>
      <c r="G35" s="37"/>
      <c r="H35" s="37"/>
      <c r="I35" s="127">
        <v>0.21</v>
      </c>
      <c r="J35" s="126">
        <f>0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 hidden="1">
      <c r="A36" s="37"/>
      <c r="B36" s="42"/>
      <c r="C36" s="37"/>
      <c r="D36" s="37"/>
      <c r="E36" s="115" t="s">
        <v>54</v>
      </c>
      <c r="F36" s="126">
        <f>ROUND((SUM(BH81:BH107)),2)</f>
        <v>0</v>
      </c>
      <c r="G36" s="37"/>
      <c r="H36" s="37"/>
      <c r="I36" s="127">
        <v>0.15</v>
      </c>
      <c r="J36" s="126">
        <f>0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5" t="s">
        <v>55</v>
      </c>
      <c r="F37" s="126">
        <f>ROUND((SUM(BI81:BI107)),2)</f>
        <v>0</v>
      </c>
      <c r="G37" s="37"/>
      <c r="H37" s="37"/>
      <c r="I37" s="127">
        <v>0</v>
      </c>
      <c r="J37" s="126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8"/>
      <c r="D39" s="129" t="s">
        <v>56</v>
      </c>
      <c r="E39" s="130"/>
      <c r="F39" s="130"/>
      <c r="G39" s="131" t="s">
        <v>57</v>
      </c>
      <c r="H39" s="132" t="s">
        <v>58</v>
      </c>
      <c r="I39" s="130"/>
      <c r="J39" s="133">
        <f>SUM(J30:J37)</f>
        <v>0</v>
      </c>
      <c r="K39" s="134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35"/>
      <c r="C40" s="136"/>
      <c r="D40" s="136"/>
      <c r="E40" s="136"/>
      <c r="F40" s="136"/>
      <c r="G40" s="136"/>
      <c r="H40" s="136"/>
      <c r="I40" s="136"/>
      <c r="J40" s="136"/>
      <c r="K40" s="136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7"/>
      <c r="C44" s="138"/>
      <c r="D44" s="138"/>
      <c r="E44" s="138"/>
      <c r="F44" s="138"/>
      <c r="G44" s="138"/>
      <c r="H44" s="138"/>
      <c r="I44" s="138"/>
      <c r="J44" s="138"/>
      <c r="K44" s="138"/>
      <c r="L44" s="11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5" t="s">
        <v>125</v>
      </c>
      <c r="D45" s="39"/>
      <c r="E45" s="39"/>
      <c r="F45" s="39"/>
      <c r="G45" s="39"/>
      <c r="H45" s="39"/>
      <c r="I45" s="39"/>
      <c r="J45" s="39"/>
      <c r="K45" s="39"/>
      <c r="L45" s="116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15</v>
      </c>
      <c r="D47" s="39"/>
      <c r="E47" s="39"/>
      <c r="F47" s="39"/>
      <c r="G47" s="39"/>
      <c r="H47" s="39"/>
      <c r="I47" s="39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95" t="str">
        <f>E7</f>
        <v>DC007293_Decin_Tovarní_RKV_R1</v>
      </c>
      <c r="F48" s="396"/>
      <c r="G48" s="396"/>
      <c r="H48" s="396"/>
      <c r="I48" s="39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120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44" t="str">
        <f>E9</f>
        <v>04 - Vymezené činnosti</v>
      </c>
      <c r="F50" s="397"/>
      <c r="G50" s="397"/>
      <c r="H50" s="397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1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9" t="str">
        <f>F12</f>
        <v>Děčín</v>
      </c>
      <c r="G52" s="39"/>
      <c r="H52" s="39"/>
      <c r="I52" s="31" t="s">
        <v>23</v>
      </c>
      <c r="J52" s="62" t="str">
        <f>IF(J12="","",J12)</f>
        <v>21. 10. 2021</v>
      </c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2" customHeight="1">
      <c r="A54" s="37"/>
      <c r="B54" s="38"/>
      <c r="C54" s="31" t="s">
        <v>29</v>
      </c>
      <c r="D54" s="39"/>
      <c r="E54" s="39"/>
      <c r="F54" s="29" t="str">
        <f>E15</f>
        <v>Severočeské vodovody a kanalizace a.s.</v>
      </c>
      <c r="G54" s="39"/>
      <c r="H54" s="39"/>
      <c r="I54" s="31" t="s">
        <v>37</v>
      </c>
      <c r="J54" s="35" t="str">
        <f>E21</f>
        <v>KO-KA s.r.o.</v>
      </c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25.7" customHeight="1">
      <c r="A55" s="37"/>
      <c r="B55" s="38"/>
      <c r="C55" s="31" t="s">
        <v>35</v>
      </c>
      <c r="D55" s="39"/>
      <c r="E55" s="39"/>
      <c r="F55" s="29" t="str">
        <f>IF(E18="","",E18)</f>
        <v>Vyplň údaj</v>
      </c>
      <c r="G55" s="39"/>
      <c r="H55" s="39"/>
      <c r="I55" s="31" t="s">
        <v>42</v>
      </c>
      <c r="J55" s="35" t="str">
        <f>E24</f>
        <v>Mgr. Lenka Foffová, KO-KA s.r.o.</v>
      </c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9" t="s">
        <v>126</v>
      </c>
      <c r="D57" s="140"/>
      <c r="E57" s="140"/>
      <c r="F57" s="140"/>
      <c r="G57" s="140"/>
      <c r="H57" s="140"/>
      <c r="I57" s="140"/>
      <c r="J57" s="141" t="s">
        <v>127</v>
      </c>
      <c r="K57" s="140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>
      <c r="A59" s="37"/>
      <c r="B59" s="38"/>
      <c r="C59" s="142" t="s">
        <v>78</v>
      </c>
      <c r="D59" s="39"/>
      <c r="E59" s="39"/>
      <c r="F59" s="39"/>
      <c r="G59" s="39"/>
      <c r="H59" s="39"/>
      <c r="I59" s="39"/>
      <c r="J59" s="80">
        <f>J81</f>
        <v>0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9" t="s">
        <v>128</v>
      </c>
    </row>
    <row r="60" spans="2:12" s="9" customFormat="1" ht="24.95" customHeight="1">
      <c r="B60" s="143"/>
      <c r="C60" s="144"/>
      <c r="D60" s="145" t="s">
        <v>129</v>
      </c>
      <c r="E60" s="146"/>
      <c r="F60" s="146"/>
      <c r="G60" s="146"/>
      <c r="H60" s="146"/>
      <c r="I60" s="146"/>
      <c r="J60" s="147">
        <f>J82</f>
        <v>0</v>
      </c>
      <c r="K60" s="144"/>
      <c r="L60" s="148"/>
    </row>
    <row r="61" spans="2:12" s="10" customFormat="1" ht="19.9" customHeight="1">
      <c r="B61" s="149"/>
      <c r="C61" s="100"/>
      <c r="D61" s="150" t="s">
        <v>1865</v>
      </c>
      <c r="E61" s="151"/>
      <c r="F61" s="151"/>
      <c r="G61" s="151"/>
      <c r="H61" s="151"/>
      <c r="I61" s="151"/>
      <c r="J61" s="152">
        <f>J83</f>
        <v>0</v>
      </c>
      <c r="K61" s="100"/>
      <c r="L61" s="153"/>
    </row>
    <row r="62" spans="1:31" s="2" customFormat="1" ht="21.75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0"/>
      <c r="C63" s="51"/>
      <c r="D63" s="51"/>
      <c r="E63" s="51"/>
      <c r="F63" s="51"/>
      <c r="G63" s="51"/>
      <c r="H63" s="51"/>
      <c r="I63" s="51"/>
      <c r="J63" s="51"/>
      <c r="K63" s="51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52"/>
      <c r="C67" s="53"/>
      <c r="D67" s="53"/>
      <c r="E67" s="53"/>
      <c r="F67" s="53"/>
      <c r="G67" s="53"/>
      <c r="H67" s="53"/>
      <c r="I67" s="53"/>
      <c r="J67" s="53"/>
      <c r="K67" s="53"/>
      <c r="L67" s="116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5" t="s">
        <v>139</v>
      </c>
      <c r="D68" s="39"/>
      <c r="E68" s="39"/>
      <c r="F68" s="39"/>
      <c r="G68" s="39"/>
      <c r="H68" s="39"/>
      <c r="I68" s="39"/>
      <c r="J68" s="39"/>
      <c r="K68" s="39"/>
      <c r="L68" s="116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16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15</v>
      </c>
      <c r="D70" s="39"/>
      <c r="E70" s="39"/>
      <c r="F70" s="39"/>
      <c r="G70" s="39"/>
      <c r="H70" s="39"/>
      <c r="I70" s="39"/>
      <c r="J70" s="39"/>
      <c r="K70" s="39"/>
      <c r="L70" s="116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6.5" customHeight="1">
      <c r="A71" s="37"/>
      <c r="B71" s="38"/>
      <c r="C71" s="39"/>
      <c r="D71" s="39"/>
      <c r="E71" s="395" t="str">
        <f>E7</f>
        <v>DC007293_Decin_Tovarní_RKV_R1</v>
      </c>
      <c r="F71" s="396"/>
      <c r="G71" s="396"/>
      <c r="H71" s="396"/>
      <c r="I71" s="39"/>
      <c r="J71" s="39"/>
      <c r="K71" s="39"/>
      <c r="L71" s="116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120</v>
      </c>
      <c r="D72" s="39"/>
      <c r="E72" s="39"/>
      <c r="F72" s="39"/>
      <c r="G72" s="39"/>
      <c r="H72" s="39"/>
      <c r="I72" s="39"/>
      <c r="J72" s="39"/>
      <c r="K72" s="39"/>
      <c r="L72" s="116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344" t="str">
        <f>E9</f>
        <v>04 - Vymezené činnosti</v>
      </c>
      <c r="F73" s="397"/>
      <c r="G73" s="397"/>
      <c r="H73" s="397"/>
      <c r="I73" s="39"/>
      <c r="J73" s="39"/>
      <c r="K73" s="39"/>
      <c r="L73" s="116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1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21</v>
      </c>
      <c r="D75" s="39"/>
      <c r="E75" s="39"/>
      <c r="F75" s="29" t="str">
        <f>F12</f>
        <v>Děčín</v>
      </c>
      <c r="G75" s="39"/>
      <c r="H75" s="39"/>
      <c r="I75" s="31" t="s">
        <v>23</v>
      </c>
      <c r="J75" s="62" t="str">
        <f>IF(J12="","",J12)</f>
        <v>21. 10. 2021</v>
      </c>
      <c r="K75" s="39"/>
      <c r="L75" s="11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1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5.2" customHeight="1">
      <c r="A77" s="37"/>
      <c r="B77" s="38"/>
      <c r="C77" s="31" t="s">
        <v>29</v>
      </c>
      <c r="D77" s="39"/>
      <c r="E77" s="39"/>
      <c r="F77" s="29" t="str">
        <f>E15</f>
        <v>Severočeské vodovody a kanalizace a.s.</v>
      </c>
      <c r="G77" s="39"/>
      <c r="H77" s="39"/>
      <c r="I77" s="31" t="s">
        <v>37</v>
      </c>
      <c r="J77" s="35" t="str">
        <f>E21</f>
        <v>KO-KA s.r.o.</v>
      </c>
      <c r="K77" s="39"/>
      <c r="L77" s="11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25.7" customHeight="1">
      <c r="A78" s="37"/>
      <c r="B78" s="38"/>
      <c r="C78" s="31" t="s">
        <v>35</v>
      </c>
      <c r="D78" s="39"/>
      <c r="E78" s="39"/>
      <c r="F78" s="29" t="str">
        <f>IF(E18="","",E18)</f>
        <v>Vyplň údaj</v>
      </c>
      <c r="G78" s="39"/>
      <c r="H78" s="39"/>
      <c r="I78" s="31" t="s">
        <v>42</v>
      </c>
      <c r="J78" s="35" t="str">
        <f>E24</f>
        <v>Mgr. Lenka Foffová, KO-KA s.r.o.</v>
      </c>
      <c r="K78" s="39"/>
      <c r="L78" s="11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5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1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54"/>
      <c r="B80" s="155"/>
      <c r="C80" s="156" t="s">
        <v>140</v>
      </c>
      <c r="D80" s="157" t="s">
        <v>65</v>
      </c>
      <c r="E80" s="157" t="s">
        <v>61</v>
      </c>
      <c r="F80" s="157" t="s">
        <v>62</v>
      </c>
      <c r="G80" s="157" t="s">
        <v>141</v>
      </c>
      <c r="H80" s="157" t="s">
        <v>142</v>
      </c>
      <c r="I80" s="157" t="s">
        <v>143</v>
      </c>
      <c r="J80" s="157" t="s">
        <v>127</v>
      </c>
      <c r="K80" s="158" t="s">
        <v>144</v>
      </c>
      <c r="L80" s="159"/>
      <c r="M80" s="71" t="s">
        <v>79</v>
      </c>
      <c r="N80" s="72" t="s">
        <v>50</v>
      </c>
      <c r="O80" s="72" t="s">
        <v>145</v>
      </c>
      <c r="P80" s="72" t="s">
        <v>146</v>
      </c>
      <c r="Q80" s="72" t="s">
        <v>147</v>
      </c>
      <c r="R80" s="72" t="s">
        <v>148</v>
      </c>
      <c r="S80" s="72" t="s">
        <v>149</v>
      </c>
      <c r="T80" s="73" t="s">
        <v>150</v>
      </c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</row>
    <row r="81" spans="1:63" s="2" customFormat="1" ht="22.9" customHeight="1">
      <c r="A81" s="37"/>
      <c r="B81" s="38"/>
      <c r="C81" s="78" t="s">
        <v>151</v>
      </c>
      <c r="D81" s="39"/>
      <c r="E81" s="39"/>
      <c r="F81" s="39"/>
      <c r="G81" s="39"/>
      <c r="H81" s="39"/>
      <c r="I81" s="39"/>
      <c r="J81" s="160">
        <f>BK81</f>
        <v>0</v>
      </c>
      <c r="K81" s="39"/>
      <c r="L81" s="42"/>
      <c r="M81" s="74"/>
      <c r="N81" s="161"/>
      <c r="O81" s="75"/>
      <c r="P81" s="162">
        <f>P82</f>
        <v>0</v>
      </c>
      <c r="Q81" s="75"/>
      <c r="R81" s="162">
        <f>R82</f>
        <v>0</v>
      </c>
      <c r="S81" s="75"/>
      <c r="T81" s="163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9" t="s">
        <v>80</v>
      </c>
      <c r="AU81" s="19" t="s">
        <v>128</v>
      </c>
      <c r="BK81" s="164">
        <f>BK82</f>
        <v>0</v>
      </c>
    </row>
    <row r="82" spans="2:63" s="12" customFormat="1" ht="25.9" customHeight="1">
      <c r="B82" s="165"/>
      <c r="C82" s="166"/>
      <c r="D82" s="167" t="s">
        <v>80</v>
      </c>
      <c r="E82" s="168" t="s">
        <v>152</v>
      </c>
      <c r="F82" s="168" t="s">
        <v>153</v>
      </c>
      <c r="G82" s="166"/>
      <c r="H82" s="166"/>
      <c r="I82" s="169"/>
      <c r="J82" s="170">
        <f>BK82</f>
        <v>0</v>
      </c>
      <c r="K82" s="166"/>
      <c r="L82" s="171"/>
      <c r="M82" s="172"/>
      <c r="N82" s="173"/>
      <c r="O82" s="173"/>
      <c r="P82" s="174">
        <f>P83</f>
        <v>0</v>
      </c>
      <c r="Q82" s="173"/>
      <c r="R82" s="174">
        <f>R83</f>
        <v>0</v>
      </c>
      <c r="S82" s="173"/>
      <c r="T82" s="175">
        <f>T83</f>
        <v>0</v>
      </c>
      <c r="AR82" s="176" t="s">
        <v>161</v>
      </c>
      <c r="AT82" s="177" t="s">
        <v>80</v>
      </c>
      <c r="AU82" s="177" t="s">
        <v>81</v>
      </c>
      <c r="AY82" s="176" t="s">
        <v>154</v>
      </c>
      <c r="BK82" s="178">
        <f>BK83</f>
        <v>0</v>
      </c>
    </row>
    <row r="83" spans="2:63" s="12" customFormat="1" ht="22.9" customHeight="1">
      <c r="B83" s="165"/>
      <c r="C83" s="166"/>
      <c r="D83" s="167" t="s">
        <v>80</v>
      </c>
      <c r="E83" s="179" t="s">
        <v>1866</v>
      </c>
      <c r="F83" s="179" t="s">
        <v>1867</v>
      </c>
      <c r="G83" s="166"/>
      <c r="H83" s="166"/>
      <c r="I83" s="169"/>
      <c r="J83" s="180">
        <f>BK83</f>
        <v>0</v>
      </c>
      <c r="K83" s="166"/>
      <c r="L83" s="171"/>
      <c r="M83" s="172"/>
      <c r="N83" s="173"/>
      <c r="O83" s="173"/>
      <c r="P83" s="174">
        <f>SUM(P84:P107)</f>
        <v>0</v>
      </c>
      <c r="Q83" s="173"/>
      <c r="R83" s="174">
        <f>SUM(R84:R107)</f>
        <v>0</v>
      </c>
      <c r="S83" s="173"/>
      <c r="T83" s="175">
        <f>SUM(T84:T107)</f>
        <v>0</v>
      </c>
      <c r="AR83" s="176" t="s">
        <v>161</v>
      </c>
      <c r="AT83" s="177" t="s">
        <v>80</v>
      </c>
      <c r="AU83" s="177" t="s">
        <v>88</v>
      </c>
      <c r="AY83" s="176" t="s">
        <v>154</v>
      </c>
      <c r="BK83" s="178">
        <f>SUM(BK84:BK107)</f>
        <v>0</v>
      </c>
    </row>
    <row r="84" spans="1:65" s="2" customFormat="1" ht="24.2" customHeight="1">
      <c r="A84" s="37"/>
      <c r="B84" s="38"/>
      <c r="C84" s="181" t="s">
        <v>88</v>
      </c>
      <c r="D84" s="181" t="s">
        <v>156</v>
      </c>
      <c r="E84" s="182" t="s">
        <v>1868</v>
      </c>
      <c r="F84" s="183" t="s">
        <v>1869</v>
      </c>
      <c r="G84" s="184" t="s">
        <v>1870</v>
      </c>
      <c r="H84" s="185">
        <v>2</v>
      </c>
      <c r="I84" s="186">
        <v>0</v>
      </c>
      <c r="J84" s="185">
        <f>ROUND(I84*H84,2)</f>
        <v>0</v>
      </c>
      <c r="K84" s="183" t="s">
        <v>79</v>
      </c>
      <c r="L84" s="42"/>
      <c r="M84" s="187" t="s">
        <v>79</v>
      </c>
      <c r="N84" s="188" t="s">
        <v>51</v>
      </c>
      <c r="O84" s="67"/>
      <c r="P84" s="189">
        <f>O84*H84</f>
        <v>0</v>
      </c>
      <c r="Q84" s="189">
        <v>0</v>
      </c>
      <c r="R84" s="189">
        <f>Q84*H84</f>
        <v>0</v>
      </c>
      <c r="S84" s="189">
        <v>0</v>
      </c>
      <c r="T84" s="190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191" t="s">
        <v>1871</v>
      </c>
      <c r="AT84" s="191" t="s">
        <v>156</v>
      </c>
      <c r="AU84" s="191" t="s">
        <v>90</v>
      </c>
      <c r="AY84" s="19" t="s">
        <v>154</v>
      </c>
      <c r="BE84" s="192">
        <f>IF(N84="základní",J84,0)</f>
        <v>0</v>
      </c>
      <c r="BF84" s="192">
        <f>IF(N84="snížená",J84,0)</f>
        <v>0</v>
      </c>
      <c r="BG84" s="192">
        <f>IF(N84="zákl. přenesená",J84,0)</f>
        <v>0</v>
      </c>
      <c r="BH84" s="192">
        <f>IF(N84="sníž. přenesená",J84,0)</f>
        <v>0</v>
      </c>
      <c r="BI84" s="192">
        <f>IF(N84="nulová",J84,0)</f>
        <v>0</v>
      </c>
      <c r="BJ84" s="19" t="s">
        <v>88</v>
      </c>
      <c r="BK84" s="192">
        <f>ROUND(I84*H84,2)</f>
        <v>0</v>
      </c>
      <c r="BL84" s="19" t="s">
        <v>1871</v>
      </c>
      <c r="BM84" s="191" t="s">
        <v>1872</v>
      </c>
    </row>
    <row r="85" spans="2:51" s="13" customFormat="1" ht="11.25">
      <c r="B85" s="198"/>
      <c r="C85" s="199"/>
      <c r="D85" s="200" t="s">
        <v>165</v>
      </c>
      <c r="E85" s="201" t="s">
        <v>79</v>
      </c>
      <c r="F85" s="202" t="s">
        <v>1873</v>
      </c>
      <c r="G85" s="199"/>
      <c r="H85" s="203">
        <v>1</v>
      </c>
      <c r="I85" s="204" t="s">
        <v>2136</v>
      </c>
      <c r="J85" s="199"/>
      <c r="K85" s="199"/>
      <c r="L85" s="205"/>
      <c r="M85" s="206"/>
      <c r="N85" s="207"/>
      <c r="O85" s="207"/>
      <c r="P85" s="207"/>
      <c r="Q85" s="207"/>
      <c r="R85" s="207"/>
      <c r="S85" s="207"/>
      <c r="T85" s="208"/>
      <c r="AT85" s="209" t="s">
        <v>165</v>
      </c>
      <c r="AU85" s="209" t="s">
        <v>90</v>
      </c>
      <c r="AV85" s="13" t="s">
        <v>90</v>
      </c>
      <c r="AW85" s="13" t="s">
        <v>41</v>
      </c>
      <c r="AX85" s="13" t="s">
        <v>81</v>
      </c>
      <c r="AY85" s="209" t="s">
        <v>154</v>
      </c>
    </row>
    <row r="86" spans="2:51" s="13" customFormat="1" ht="11.25">
      <c r="B86" s="198"/>
      <c r="C86" s="199"/>
      <c r="D86" s="200" t="s">
        <v>165</v>
      </c>
      <c r="E86" s="201" t="s">
        <v>79</v>
      </c>
      <c r="F86" s="202" t="s">
        <v>1874</v>
      </c>
      <c r="G86" s="199"/>
      <c r="H86" s="203">
        <v>1</v>
      </c>
      <c r="I86" s="204"/>
      <c r="J86" s="199"/>
      <c r="K86" s="199"/>
      <c r="L86" s="205"/>
      <c r="M86" s="206"/>
      <c r="N86" s="207"/>
      <c r="O86" s="207"/>
      <c r="P86" s="207"/>
      <c r="Q86" s="207"/>
      <c r="R86" s="207"/>
      <c r="S86" s="207"/>
      <c r="T86" s="208"/>
      <c r="AT86" s="209" t="s">
        <v>165</v>
      </c>
      <c r="AU86" s="209" t="s">
        <v>90</v>
      </c>
      <c r="AV86" s="13" t="s">
        <v>90</v>
      </c>
      <c r="AW86" s="13" t="s">
        <v>41</v>
      </c>
      <c r="AX86" s="13" t="s">
        <v>81</v>
      </c>
      <c r="AY86" s="209" t="s">
        <v>154</v>
      </c>
    </row>
    <row r="87" spans="2:51" s="15" customFormat="1" ht="11.25">
      <c r="B87" s="220"/>
      <c r="C87" s="221"/>
      <c r="D87" s="200" t="s">
        <v>165</v>
      </c>
      <c r="E87" s="222" t="s">
        <v>79</v>
      </c>
      <c r="F87" s="223" t="s">
        <v>206</v>
      </c>
      <c r="G87" s="221"/>
      <c r="H87" s="224">
        <v>2</v>
      </c>
      <c r="I87" s="225"/>
      <c r="J87" s="221"/>
      <c r="K87" s="221"/>
      <c r="L87" s="226"/>
      <c r="M87" s="227"/>
      <c r="N87" s="228"/>
      <c r="O87" s="228"/>
      <c r="P87" s="228"/>
      <c r="Q87" s="228"/>
      <c r="R87" s="228"/>
      <c r="S87" s="228"/>
      <c r="T87" s="229"/>
      <c r="AT87" s="230" t="s">
        <v>165</v>
      </c>
      <c r="AU87" s="230" t="s">
        <v>90</v>
      </c>
      <c r="AV87" s="15" t="s">
        <v>161</v>
      </c>
      <c r="AW87" s="15" t="s">
        <v>41</v>
      </c>
      <c r="AX87" s="15" t="s">
        <v>88</v>
      </c>
      <c r="AY87" s="230" t="s">
        <v>154</v>
      </c>
    </row>
    <row r="88" spans="1:65" s="2" customFormat="1" ht="24.2" customHeight="1">
      <c r="A88" s="37"/>
      <c r="B88" s="38"/>
      <c r="C88" s="181" t="s">
        <v>90</v>
      </c>
      <c r="D88" s="181" t="s">
        <v>156</v>
      </c>
      <c r="E88" s="182" t="s">
        <v>1875</v>
      </c>
      <c r="F88" s="183" t="s">
        <v>1876</v>
      </c>
      <c r="G88" s="184" t="s">
        <v>1821</v>
      </c>
      <c r="H88" s="185">
        <v>4</v>
      </c>
      <c r="I88" s="186">
        <v>0</v>
      </c>
      <c r="J88" s="185">
        <f>ROUND(I88*H88,2)</f>
        <v>0</v>
      </c>
      <c r="K88" s="183" t="s">
        <v>79</v>
      </c>
      <c r="L88" s="42"/>
      <c r="M88" s="187" t="s">
        <v>79</v>
      </c>
      <c r="N88" s="188" t="s">
        <v>51</v>
      </c>
      <c r="O88" s="67"/>
      <c r="P88" s="189">
        <f>O88*H88</f>
        <v>0</v>
      </c>
      <c r="Q88" s="189">
        <v>0</v>
      </c>
      <c r="R88" s="189">
        <f>Q88*H88</f>
        <v>0</v>
      </c>
      <c r="S88" s="189">
        <v>0</v>
      </c>
      <c r="T88" s="190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191" t="s">
        <v>1871</v>
      </c>
      <c r="AT88" s="191" t="s">
        <v>156</v>
      </c>
      <c r="AU88" s="191" t="s">
        <v>90</v>
      </c>
      <c r="AY88" s="19" t="s">
        <v>154</v>
      </c>
      <c r="BE88" s="192">
        <f>IF(N88="základní",J88,0)</f>
        <v>0</v>
      </c>
      <c r="BF88" s="192">
        <f>IF(N88="snížená",J88,0)</f>
        <v>0</v>
      </c>
      <c r="BG88" s="192">
        <f>IF(N88="zákl. přenesená",J88,0)</f>
        <v>0</v>
      </c>
      <c r="BH88" s="192">
        <f>IF(N88="sníž. přenesená",J88,0)</f>
        <v>0</v>
      </c>
      <c r="BI88" s="192">
        <f>IF(N88="nulová",J88,0)</f>
        <v>0</v>
      </c>
      <c r="BJ88" s="19" t="s">
        <v>88</v>
      </c>
      <c r="BK88" s="192">
        <f>ROUND(I88*H88,2)</f>
        <v>0</v>
      </c>
      <c r="BL88" s="19" t="s">
        <v>1871</v>
      </c>
      <c r="BM88" s="191" t="s">
        <v>1877</v>
      </c>
    </row>
    <row r="89" spans="2:51" s="13" customFormat="1" ht="11.25">
      <c r="B89" s="198"/>
      <c r="C89" s="199"/>
      <c r="D89" s="200" t="s">
        <v>165</v>
      </c>
      <c r="E89" s="201" t="s">
        <v>79</v>
      </c>
      <c r="F89" s="202" t="s">
        <v>161</v>
      </c>
      <c r="G89" s="199"/>
      <c r="H89" s="203">
        <v>4</v>
      </c>
      <c r="I89" s="204" t="s">
        <v>2136</v>
      </c>
      <c r="J89" s="199"/>
      <c r="K89" s="199"/>
      <c r="L89" s="205"/>
      <c r="M89" s="206"/>
      <c r="N89" s="207"/>
      <c r="O89" s="207"/>
      <c r="P89" s="207"/>
      <c r="Q89" s="207"/>
      <c r="R89" s="207"/>
      <c r="S89" s="207"/>
      <c r="T89" s="208"/>
      <c r="AT89" s="209" t="s">
        <v>165</v>
      </c>
      <c r="AU89" s="209" t="s">
        <v>90</v>
      </c>
      <c r="AV89" s="13" t="s">
        <v>90</v>
      </c>
      <c r="AW89" s="13" t="s">
        <v>41</v>
      </c>
      <c r="AX89" s="13" t="s">
        <v>88</v>
      </c>
      <c r="AY89" s="209" t="s">
        <v>154</v>
      </c>
    </row>
    <row r="90" spans="1:65" s="2" customFormat="1" ht="24.2" customHeight="1">
      <c r="A90" s="37"/>
      <c r="B90" s="38"/>
      <c r="C90" s="181" t="s">
        <v>173</v>
      </c>
      <c r="D90" s="181" t="s">
        <v>156</v>
      </c>
      <c r="E90" s="182" t="s">
        <v>1878</v>
      </c>
      <c r="F90" s="183" t="s">
        <v>1879</v>
      </c>
      <c r="G90" s="184" t="s">
        <v>1821</v>
      </c>
      <c r="H90" s="185">
        <v>4</v>
      </c>
      <c r="I90" s="186">
        <v>0</v>
      </c>
      <c r="J90" s="185">
        <f>ROUND(I90*H90,2)</f>
        <v>0</v>
      </c>
      <c r="K90" s="183" t="s">
        <v>79</v>
      </c>
      <c r="L90" s="42"/>
      <c r="M90" s="187" t="s">
        <v>79</v>
      </c>
      <c r="N90" s="188" t="s">
        <v>51</v>
      </c>
      <c r="O90" s="67"/>
      <c r="P90" s="189">
        <f>O90*H90</f>
        <v>0</v>
      </c>
      <c r="Q90" s="189">
        <v>0</v>
      </c>
      <c r="R90" s="189">
        <f>Q90*H90</f>
        <v>0</v>
      </c>
      <c r="S90" s="189">
        <v>0</v>
      </c>
      <c r="T90" s="190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191" t="s">
        <v>1871</v>
      </c>
      <c r="AT90" s="191" t="s">
        <v>156</v>
      </c>
      <c r="AU90" s="191" t="s">
        <v>90</v>
      </c>
      <c r="AY90" s="19" t="s">
        <v>154</v>
      </c>
      <c r="BE90" s="192">
        <f>IF(N90="základní",J90,0)</f>
        <v>0</v>
      </c>
      <c r="BF90" s="192">
        <f>IF(N90="snížená",J90,0)</f>
        <v>0</v>
      </c>
      <c r="BG90" s="192">
        <f>IF(N90="zákl. přenesená",J90,0)</f>
        <v>0</v>
      </c>
      <c r="BH90" s="192">
        <f>IF(N90="sníž. přenesená",J90,0)</f>
        <v>0</v>
      </c>
      <c r="BI90" s="192">
        <f>IF(N90="nulová",J90,0)</f>
        <v>0</v>
      </c>
      <c r="BJ90" s="19" t="s">
        <v>88</v>
      </c>
      <c r="BK90" s="192">
        <f>ROUND(I90*H90,2)</f>
        <v>0</v>
      </c>
      <c r="BL90" s="19" t="s">
        <v>1871</v>
      </c>
      <c r="BM90" s="191" t="s">
        <v>1880</v>
      </c>
    </row>
    <row r="91" spans="2:51" s="13" customFormat="1" ht="11.25">
      <c r="B91" s="198"/>
      <c r="C91" s="199"/>
      <c r="D91" s="200" t="s">
        <v>165</v>
      </c>
      <c r="E91" s="201" t="s">
        <v>79</v>
      </c>
      <c r="F91" s="202" t="s">
        <v>161</v>
      </c>
      <c r="G91" s="199"/>
      <c r="H91" s="203">
        <v>4</v>
      </c>
      <c r="I91" s="204" t="s">
        <v>2136</v>
      </c>
      <c r="J91" s="199"/>
      <c r="K91" s="199"/>
      <c r="L91" s="205"/>
      <c r="M91" s="206"/>
      <c r="N91" s="207"/>
      <c r="O91" s="207"/>
      <c r="P91" s="207"/>
      <c r="Q91" s="207"/>
      <c r="R91" s="207"/>
      <c r="S91" s="207"/>
      <c r="T91" s="208"/>
      <c r="AT91" s="209" t="s">
        <v>165</v>
      </c>
      <c r="AU91" s="209" t="s">
        <v>90</v>
      </c>
      <c r="AV91" s="13" t="s">
        <v>90</v>
      </c>
      <c r="AW91" s="13" t="s">
        <v>41</v>
      </c>
      <c r="AX91" s="13" t="s">
        <v>88</v>
      </c>
      <c r="AY91" s="209" t="s">
        <v>154</v>
      </c>
    </row>
    <row r="92" spans="1:65" s="2" customFormat="1" ht="16.5" customHeight="1">
      <c r="A92" s="37"/>
      <c r="B92" s="38"/>
      <c r="C92" s="181" t="s">
        <v>161</v>
      </c>
      <c r="D92" s="181" t="s">
        <v>156</v>
      </c>
      <c r="E92" s="182" t="s">
        <v>1881</v>
      </c>
      <c r="F92" s="183" t="s">
        <v>1882</v>
      </c>
      <c r="G92" s="184" t="s">
        <v>1821</v>
      </c>
      <c r="H92" s="185">
        <v>1</v>
      </c>
      <c r="I92" s="186">
        <v>0</v>
      </c>
      <c r="J92" s="185">
        <f>ROUND(I92*H92,2)</f>
        <v>0</v>
      </c>
      <c r="K92" s="183" t="s">
        <v>79</v>
      </c>
      <c r="L92" s="42"/>
      <c r="M92" s="187" t="s">
        <v>79</v>
      </c>
      <c r="N92" s="188" t="s">
        <v>51</v>
      </c>
      <c r="O92" s="67"/>
      <c r="P92" s="189">
        <f>O92*H92</f>
        <v>0</v>
      </c>
      <c r="Q92" s="189">
        <v>0</v>
      </c>
      <c r="R92" s="189">
        <f>Q92*H92</f>
        <v>0</v>
      </c>
      <c r="S92" s="189">
        <v>0</v>
      </c>
      <c r="T92" s="190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191" t="s">
        <v>1871</v>
      </c>
      <c r="AT92" s="191" t="s">
        <v>156</v>
      </c>
      <c r="AU92" s="191" t="s">
        <v>90</v>
      </c>
      <c r="AY92" s="19" t="s">
        <v>154</v>
      </c>
      <c r="BE92" s="192">
        <f>IF(N92="základní",J92,0)</f>
        <v>0</v>
      </c>
      <c r="BF92" s="192">
        <f>IF(N92="snížená",J92,0)</f>
        <v>0</v>
      </c>
      <c r="BG92" s="192">
        <f>IF(N92="zákl. přenesená",J92,0)</f>
        <v>0</v>
      </c>
      <c r="BH92" s="192">
        <f>IF(N92="sníž. přenesená",J92,0)</f>
        <v>0</v>
      </c>
      <c r="BI92" s="192">
        <f>IF(N92="nulová",J92,0)</f>
        <v>0</v>
      </c>
      <c r="BJ92" s="19" t="s">
        <v>88</v>
      </c>
      <c r="BK92" s="192">
        <f>ROUND(I92*H92,2)</f>
        <v>0</v>
      </c>
      <c r="BL92" s="19" t="s">
        <v>1871</v>
      </c>
      <c r="BM92" s="191" t="s">
        <v>1883</v>
      </c>
    </row>
    <row r="93" spans="2:51" s="13" customFormat="1" ht="11.25">
      <c r="B93" s="198"/>
      <c r="C93" s="199"/>
      <c r="D93" s="200" t="s">
        <v>165</v>
      </c>
      <c r="E93" s="201" t="s">
        <v>79</v>
      </c>
      <c r="F93" s="202" t="s">
        <v>88</v>
      </c>
      <c r="G93" s="199"/>
      <c r="H93" s="203">
        <v>1</v>
      </c>
      <c r="I93" s="204" t="s">
        <v>2136</v>
      </c>
      <c r="J93" s="199"/>
      <c r="K93" s="199"/>
      <c r="L93" s="205"/>
      <c r="M93" s="206"/>
      <c r="N93" s="207"/>
      <c r="O93" s="207"/>
      <c r="P93" s="207"/>
      <c r="Q93" s="207"/>
      <c r="R93" s="207"/>
      <c r="S93" s="207"/>
      <c r="T93" s="208"/>
      <c r="AT93" s="209" t="s">
        <v>165</v>
      </c>
      <c r="AU93" s="209" t="s">
        <v>90</v>
      </c>
      <c r="AV93" s="13" t="s">
        <v>90</v>
      </c>
      <c r="AW93" s="13" t="s">
        <v>41</v>
      </c>
      <c r="AX93" s="13" t="s">
        <v>88</v>
      </c>
      <c r="AY93" s="209" t="s">
        <v>154</v>
      </c>
    </row>
    <row r="94" spans="1:65" s="2" customFormat="1" ht="24.2" customHeight="1">
      <c r="A94" s="37"/>
      <c r="B94" s="38"/>
      <c r="C94" s="181" t="s">
        <v>184</v>
      </c>
      <c r="D94" s="181" t="s">
        <v>156</v>
      </c>
      <c r="E94" s="182" t="s">
        <v>1884</v>
      </c>
      <c r="F94" s="183" t="s">
        <v>1885</v>
      </c>
      <c r="G94" s="184" t="s">
        <v>169</v>
      </c>
      <c r="H94" s="185">
        <v>48</v>
      </c>
      <c r="I94" s="186">
        <v>0</v>
      </c>
      <c r="J94" s="185">
        <f>ROUND(I94*H94,2)</f>
        <v>0</v>
      </c>
      <c r="K94" s="183" t="s">
        <v>79</v>
      </c>
      <c r="L94" s="42"/>
      <c r="M94" s="187" t="s">
        <v>79</v>
      </c>
      <c r="N94" s="188" t="s">
        <v>51</v>
      </c>
      <c r="O94" s="67"/>
      <c r="P94" s="189">
        <f>O94*H94</f>
        <v>0</v>
      </c>
      <c r="Q94" s="189">
        <v>0</v>
      </c>
      <c r="R94" s="189">
        <f>Q94*H94</f>
        <v>0</v>
      </c>
      <c r="S94" s="189">
        <v>0</v>
      </c>
      <c r="T94" s="190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191" t="s">
        <v>1871</v>
      </c>
      <c r="AT94" s="191" t="s">
        <v>156</v>
      </c>
      <c r="AU94" s="191" t="s">
        <v>90</v>
      </c>
      <c r="AY94" s="19" t="s">
        <v>154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19" t="s">
        <v>88</v>
      </c>
      <c r="BK94" s="192">
        <f>ROUND(I94*H94,2)</f>
        <v>0</v>
      </c>
      <c r="BL94" s="19" t="s">
        <v>1871</v>
      </c>
      <c r="BM94" s="191" t="s">
        <v>1886</v>
      </c>
    </row>
    <row r="95" spans="2:51" s="13" customFormat="1" ht="11.25">
      <c r="B95" s="198"/>
      <c r="C95" s="199"/>
      <c r="D95" s="200" t="s">
        <v>165</v>
      </c>
      <c r="E95" s="201" t="s">
        <v>79</v>
      </c>
      <c r="F95" s="202" t="s">
        <v>1887</v>
      </c>
      <c r="G95" s="199"/>
      <c r="H95" s="203">
        <v>48</v>
      </c>
      <c r="I95" s="204" t="s">
        <v>2136</v>
      </c>
      <c r="J95" s="199"/>
      <c r="K95" s="199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165</v>
      </c>
      <c r="AU95" s="209" t="s">
        <v>90</v>
      </c>
      <c r="AV95" s="13" t="s">
        <v>90</v>
      </c>
      <c r="AW95" s="13" t="s">
        <v>41</v>
      </c>
      <c r="AX95" s="13" t="s">
        <v>88</v>
      </c>
      <c r="AY95" s="209" t="s">
        <v>154</v>
      </c>
    </row>
    <row r="96" spans="1:65" s="2" customFormat="1" ht="24.2" customHeight="1">
      <c r="A96" s="37"/>
      <c r="B96" s="38"/>
      <c r="C96" s="181" t="s">
        <v>190</v>
      </c>
      <c r="D96" s="181" t="s">
        <v>156</v>
      </c>
      <c r="E96" s="182" t="s">
        <v>1888</v>
      </c>
      <c r="F96" s="183" t="s">
        <v>1889</v>
      </c>
      <c r="G96" s="184" t="s">
        <v>1890</v>
      </c>
      <c r="H96" s="185">
        <v>8.3</v>
      </c>
      <c r="I96" s="186">
        <v>0</v>
      </c>
      <c r="J96" s="185">
        <f>ROUND(I96*H96,2)</f>
        <v>0</v>
      </c>
      <c r="K96" s="183" t="s">
        <v>79</v>
      </c>
      <c r="L96" s="42"/>
      <c r="M96" s="187" t="s">
        <v>79</v>
      </c>
      <c r="N96" s="188" t="s">
        <v>51</v>
      </c>
      <c r="O96" s="67"/>
      <c r="P96" s="189">
        <f>O96*H96</f>
        <v>0</v>
      </c>
      <c r="Q96" s="189">
        <v>0</v>
      </c>
      <c r="R96" s="189">
        <f>Q96*H96</f>
        <v>0</v>
      </c>
      <c r="S96" s="189">
        <v>0</v>
      </c>
      <c r="T96" s="190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191" t="s">
        <v>1871</v>
      </c>
      <c r="AT96" s="191" t="s">
        <v>156</v>
      </c>
      <c r="AU96" s="191" t="s">
        <v>90</v>
      </c>
      <c r="AY96" s="19" t="s">
        <v>154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19" t="s">
        <v>88</v>
      </c>
      <c r="BK96" s="192">
        <f>ROUND(I96*H96,2)</f>
        <v>0</v>
      </c>
      <c r="BL96" s="19" t="s">
        <v>1871</v>
      </c>
      <c r="BM96" s="191" t="s">
        <v>1891</v>
      </c>
    </row>
    <row r="97" spans="2:51" s="13" customFormat="1" ht="11.25">
      <c r="B97" s="198"/>
      <c r="C97" s="199"/>
      <c r="D97" s="200" t="s">
        <v>165</v>
      </c>
      <c r="E97" s="201" t="s">
        <v>79</v>
      </c>
      <c r="F97" s="202" t="s">
        <v>1892</v>
      </c>
      <c r="G97" s="199"/>
      <c r="H97" s="203">
        <v>165</v>
      </c>
      <c r="I97" s="204" t="s">
        <v>2136</v>
      </c>
      <c r="J97" s="199"/>
      <c r="K97" s="199"/>
      <c r="L97" s="205"/>
      <c r="M97" s="206"/>
      <c r="N97" s="207"/>
      <c r="O97" s="207"/>
      <c r="P97" s="207"/>
      <c r="Q97" s="207"/>
      <c r="R97" s="207"/>
      <c r="S97" s="207"/>
      <c r="T97" s="208"/>
      <c r="AT97" s="209" t="s">
        <v>165</v>
      </c>
      <c r="AU97" s="209" t="s">
        <v>90</v>
      </c>
      <c r="AV97" s="13" t="s">
        <v>90</v>
      </c>
      <c r="AW97" s="13" t="s">
        <v>41</v>
      </c>
      <c r="AX97" s="13" t="s">
        <v>81</v>
      </c>
      <c r="AY97" s="209" t="s">
        <v>154</v>
      </c>
    </row>
    <row r="98" spans="2:51" s="13" customFormat="1" ht="11.25">
      <c r="B98" s="198"/>
      <c r="C98" s="199"/>
      <c r="D98" s="200" t="s">
        <v>165</v>
      </c>
      <c r="E98" s="201" t="s">
        <v>79</v>
      </c>
      <c r="F98" s="202" t="s">
        <v>1893</v>
      </c>
      <c r="G98" s="199"/>
      <c r="H98" s="203">
        <v>165</v>
      </c>
      <c r="I98" s="204"/>
      <c r="J98" s="199"/>
      <c r="K98" s="199"/>
      <c r="L98" s="205"/>
      <c r="M98" s="206"/>
      <c r="N98" s="207"/>
      <c r="O98" s="207"/>
      <c r="P98" s="207"/>
      <c r="Q98" s="207"/>
      <c r="R98" s="207"/>
      <c r="S98" s="207"/>
      <c r="T98" s="208"/>
      <c r="AT98" s="209" t="s">
        <v>165</v>
      </c>
      <c r="AU98" s="209" t="s">
        <v>90</v>
      </c>
      <c r="AV98" s="13" t="s">
        <v>90</v>
      </c>
      <c r="AW98" s="13" t="s">
        <v>41</v>
      </c>
      <c r="AX98" s="13" t="s">
        <v>81</v>
      </c>
      <c r="AY98" s="209" t="s">
        <v>154</v>
      </c>
    </row>
    <row r="99" spans="2:51" s="13" customFormat="1" ht="11.25">
      <c r="B99" s="198"/>
      <c r="C99" s="199"/>
      <c r="D99" s="200" t="s">
        <v>165</v>
      </c>
      <c r="E99" s="201" t="s">
        <v>79</v>
      </c>
      <c r="F99" s="202" t="s">
        <v>1894</v>
      </c>
      <c r="G99" s="199"/>
      <c r="H99" s="203">
        <v>500</v>
      </c>
      <c r="I99" s="204"/>
      <c r="J99" s="199"/>
      <c r="K99" s="199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165</v>
      </c>
      <c r="AU99" s="209" t="s">
        <v>90</v>
      </c>
      <c r="AV99" s="13" t="s">
        <v>90</v>
      </c>
      <c r="AW99" s="13" t="s">
        <v>41</v>
      </c>
      <c r="AX99" s="13" t="s">
        <v>81</v>
      </c>
      <c r="AY99" s="209" t="s">
        <v>154</v>
      </c>
    </row>
    <row r="100" spans="2:51" s="16" customFormat="1" ht="11.25">
      <c r="B100" s="245"/>
      <c r="C100" s="246"/>
      <c r="D100" s="200" t="s">
        <v>165</v>
      </c>
      <c r="E100" s="247" t="s">
        <v>79</v>
      </c>
      <c r="F100" s="248" t="s">
        <v>1895</v>
      </c>
      <c r="G100" s="246"/>
      <c r="H100" s="249">
        <v>830</v>
      </c>
      <c r="I100" s="250"/>
      <c r="J100" s="246"/>
      <c r="K100" s="246"/>
      <c r="L100" s="251"/>
      <c r="M100" s="252"/>
      <c r="N100" s="253"/>
      <c r="O100" s="253"/>
      <c r="P100" s="253"/>
      <c r="Q100" s="253"/>
      <c r="R100" s="253"/>
      <c r="S100" s="253"/>
      <c r="T100" s="254"/>
      <c r="AT100" s="255" t="s">
        <v>165</v>
      </c>
      <c r="AU100" s="255" t="s">
        <v>90</v>
      </c>
      <c r="AV100" s="16" t="s">
        <v>173</v>
      </c>
      <c r="AW100" s="16" t="s">
        <v>41</v>
      </c>
      <c r="AX100" s="16" t="s">
        <v>81</v>
      </c>
      <c r="AY100" s="255" t="s">
        <v>154</v>
      </c>
    </row>
    <row r="101" spans="2:51" s="13" customFormat="1" ht="11.25">
      <c r="B101" s="198"/>
      <c r="C101" s="199"/>
      <c r="D101" s="200" t="s">
        <v>165</v>
      </c>
      <c r="E101" s="201" t="s">
        <v>79</v>
      </c>
      <c r="F101" s="202" t="s">
        <v>1896</v>
      </c>
      <c r="G101" s="199"/>
      <c r="H101" s="203">
        <v>8.3</v>
      </c>
      <c r="I101" s="204"/>
      <c r="J101" s="199"/>
      <c r="K101" s="199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165</v>
      </c>
      <c r="AU101" s="209" t="s">
        <v>90</v>
      </c>
      <c r="AV101" s="13" t="s">
        <v>90</v>
      </c>
      <c r="AW101" s="13" t="s">
        <v>41</v>
      </c>
      <c r="AX101" s="13" t="s">
        <v>88</v>
      </c>
      <c r="AY101" s="209" t="s">
        <v>154</v>
      </c>
    </row>
    <row r="102" spans="1:65" s="2" customFormat="1" ht="24.2" customHeight="1">
      <c r="A102" s="37"/>
      <c r="B102" s="38"/>
      <c r="C102" s="181" t="s">
        <v>197</v>
      </c>
      <c r="D102" s="181" t="s">
        <v>156</v>
      </c>
      <c r="E102" s="182" t="s">
        <v>1897</v>
      </c>
      <c r="F102" s="183" t="s">
        <v>1898</v>
      </c>
      <c r="G102" s="184" t="s">
        <v>1890</v>
      </c>
      <c r="H102" s="185">
        <v>3</v>
      </c>
      <c r="I102" s="186">
        <v>0</v>
      </c>
      <c r="J102" s="185">
        <f>ROUND(I102*H102,2)</f>
        <v>0</v>
      </c>
      <c r="K102" s="183" t="s">
        <v>79</v>
      </c>
      <c r="L102" s="42"/>
      <c r="M102" s="187" t="s">
        <v>79</v>
      </c>
      <c r="N102" s="188" t="s">
        <v>51</v>
      </c>
      <c r="O102" s="67"/>
      <c r="P102" s="189">
        <f>O102*H102</f>
        <v>0</v>
      </c>
      <c r="Q102" s="189">
        <v>0</v>
      </c>
      <c r="R102" s="189">
        <f>Q102*H102</f>
        <v>0</v>
      </c>
      <c r="S102" s="189">
        <v>0</v>
      </c>
      <c r="T102" s="190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191" t="s">
        <v>1871</v>
      </c>
      <c r="AT102" s="191" t="s">
        <v>156</v>
      </c>
      <c r="AU102" s="191" t="s">
        <v>90</v>
      </c>
      <c r="AY102" s="19" t="s">
        <v>154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19" t="s">
        <v>88</v>
      </c>
      <c r="BK102" s="192">
        <f>ROUND(I102*H102,2)</f>
        <v>0</v>
      </c>
      <c r="BL102" s="19" t="s">
        <v>1871</v>
      </c>
      <c r="BM102" s="191" t="s">
        <v>1899</v>
      </c>
    </row>
    <row r="103" spans="2:51" s="13" customFormat="1" ht="11.25">
      <c r="B103" s="198"/>
      <c r="C103" s="199"/>
      <c r="D103" s="200" t="s">
        <v>165</v>
      </c>
      <c r="E103" s="201" t="s">
        <v>79</v>
      </c>
      <c r="F103" s="202" t="s">
        <v>1900</v>
      </c>
      <c r="G103" s="199"/>
      <c r="H103" s="203">
        <v>300</v>
      </c>
      <c r="I103" s="204" t="s">
        <v>2136</v>
      </c>
      <c r="J103" s="199"/>
      <c r="K103" s="199"/>
      <c r="L103" s="205"/>
      <c r="M103" s="206"/>
      <c r="N103" s="207"/>
      <c r="O103" s="207"/>
      <c r="P103" s="207"/>
      <c r="Q103" s="207"/>
      <c r="R103" s="207"/>
      <c r="S103" s="207"/>
      <c r="T103" s="208"/>
      <c r="AT103" s="209" t="s">
        <v>165</v>
      </c>
      <c r="AU103" s="209" t="s">
        <v>90</v>
      </c>
      <c r="AV103" s="13" t="s">
        <v>90</v>
      </c>
      <c r="AW103" s="13" t="s">
        <v>41</v>
      </c>
      <c r="AX103" s="13" t="s">
        <v>81</v>
      </c>
      <c r="AY103" s="209" t="s">
        <v>154</v>
      </c>
    </row>
    <row r="104" spans="2:51" s="16" customFormat="1" ht="11.25">
      <c r="B104" s="245"/>
      <c r="C104" s="246"/>
      <c r="D104" s="200" t="s">
        <v>165</v>
      </c>
      <c r="E104" s="247" t="s">
        <v>79</v>
      </c>
      <c r="F104" s="248" t="s">
        <v>1895</v>
      </c>
      <c r="G104" s="246"/>
      <c r="H104" s="249">
        <v>300</v>
      </c>
      <c r="I104" s="250"/>
      <c r="J104" s="246"/>
      <c r="K104" s="246"/>
      <c r="L104" s="251"/>
      <c r="M104" s="252"/>
      <c r="N104" s="253"/>
      <c r="O104" s="253"/>
      <c r="P104" s="253"/>
      <c r="Q104" s="253"/>
      <c r="R104" s="253"/>
      <c r="S104" s="253"/>
      <c r="T104" s="254"/>
      <c r="AT104" s="255" t="s">
        <v>165</v>
      </c>
      <c r="AU104" s="255" t="s">
        <v>90</v>
      </c>
      <c r="AV104" s="16" t="s">
        <v>173</v>
      </c>
      <c r="AW104" s="16" t="s">
        <v>41</v>
      </c>
      <c r="AX104" s="16" t="s">
        <v>81</v>
      </c>
      <c r="AY104" s="255" t="s">
        <v>154</v>
      </c>
    </row>
    <row r="105" spans="2:51" s="13" customFormat="1" ht="11.25">
      <c r="B105" s="198"/>
      <c r="C105" s="199"/>
      <c r="D105" s="200" t="s">
        <v>165</v>
      </c>
      <c r="E105" s="201" t="s">
        <v>79</v>
      </c>
      <c r="F105" s="202" t="s">
        <v>173</v>
      </c>
      <c r="G105" s="199"/>
      <c r="H105" s="203">
        <v>3</v>
      </c>
      <c r="I105" s="204"/>
      <c r="J105" s="199"/>
      <c r="K105" s="199"/>
      <c r="L105" s="205"/>
      <c r="M105" s="206"/>
      <c r="N105" s="207"/>
      <c r="O105" s="207"/>
      <c r="P105" s="207"/>
      <c r="Q105" s="207"/>
      <c r="R105" s="207"/>
      <c r="S105" s="207"/>
      <c r="T105" s="208"/>
      <c r="AT105" s="209" t="s">
        <v>165</v>
      </c>
      <c r="AU105" s="209" t="s">
        <v>90</v>
      </c>
      <c r="AV105" s="13" t="s">
        <v>90</v>
      </c>
      <c r="AW105" s="13" t="s">
        <v>41</v>
      </c>
      <c r="AX105" s="13" t="s">
        <v>88</v>
      </c>
      <c r="AY105" s="209" t="s">
        <v>154</v>
      </c>
    </row>
    <row r="106" spans="1:65" s="2" customFormat="1" ht="16.5" customHeight="1">
      <c r="A106" s="37"/>
      <c r="B106" s="38"/>
      <c r="C106" s="181" t="s">
        <v>213</v>
      </c>
      <c r="D106" s="181" t="s">
        <v>156</v>
      </c>
      <c r="E106" s="182" t="s">
        <v>1901</v>
      </c>
      <c r="F106" s="183" t="s">
        <v>1902</v>
      </c>
      <c r="G106" s="184" t="s">
        <v>1870</v>
      </c>
      <c r="H106" s="185">
        <v>2</v>
      </c>
      <c r="I106" s="186">
        <v>0</v>
      </c>
      <c r="J106" s="185">
        <f>ROUND(I106*H106,2)</f>
        <v>0</v>
      </c>
      <c r="K106" s="183" t="s">
        <v>79</v>
      </c>
      <c r="L106" s="42"/>
      <c r="M106" s="187" t="s">
        <v>79</v>
      </c>
      <c r="N106" s="188" t="s">
        <v>51</v>
      </c>
      <c r="O106" s="67"/>
      <c r="P106" s="189">
        <f>O106*H106</f>
        <v>0</v>
      </c>
      <c r="Q106" s="189">
        <v>0</v>
      </c>
      <c r="R106" s="189">
        <f>Q106*H106</f>
        <v>0</v>
      </c>
      <c r="S106" s="189">
        <v>0</v>
      </c>
      <c r="T106" s="190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191" t="s">
        <v>1871</v>
      </c>
      <c r="AT106" s="191" t="s">
        <v>156</v>
      </c>
      <c r="AU106" s="191" t="s">
        <v>90</v>
      </c>
      <c r="AY106" s="19" t="s">
        <v>154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19" t="s">
        <v>88</v>
      </c>
      <c r="BK106" s="192">
        <f>ROUND(I106*H106,2)</f>
        <v>0</v>
      </c>
      <c r="BL106" s="19" t="s">
        <v>1871</v>
      </c>
      <c r="BM106" s="191" t="s">
        <v>1903</v>
      </c>
    </row>
    <row r="107" spans="2:51" s="13" customFormat="1" ht="11.25">
      <c r="B107" s="198"/>
      <c r="C107" s="199"/>
      <c r="D107" s="200" t="s">
        <v>165</v>
      </c>
      <c r="E107" s="201" t="s">
        <v>79</v>
      </c>
      <c r="F107" s="202" t="s">
        <v>90</v>
      </c>
      <c r="G107" s="199"/>
      <c r="H107" s="203">
        <v>2</v>
      </c>
      <c r="I107" s="204" t="s">
        <v>2136</v>
      </c>
      <c r="J107" s="199"/>
      <c r="K107" s="199"/>
      <c r="L107" s="205"/>
      <c r="M107" s="256"/>
      <c r="N107" s="257"/>
      <c r="O107" s="257"/>
      <c r="P107" s="257"/>
      <c r="Q107" s="257"/>
      <c r="R107" s="257"/>
      <c r="S107" s="257"/>
      <c r="T107" s="258"/>
      <c r="AT107" s="209" t="s">
        <v>165</v>
      </c>
      <c r="AU107" s="209" t="s">
        <v>90</v>
      </c>
      <c r="AV107" s="13" t="s">
        <v>90</v>
      </c>
      <c r="AW107" s="13" t="s">
        <v>41</v>
      </c>
      <c r="AX107" s="13" t="s">
        <v>88</v>
      </c>
      <c r="AY107" s="209" t="s">
        <v>154</v>
      </c>
    </row>
    <row r="108" spans="1:31" s="2" customFormat="1" ht="6.95" customHeight="1">
      <c r="A108" s="37"/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42"/>
      <c r="M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</sheetData>
  <sheetProtection algorithmName="SHA-512" hashValue="R/qLFtChLfLirg078N2wvtLqQvbkK5GuGLS/LvzmjVzzcmgWMVziL7404oYlbQB43C+gGHR2T3ZP4e0TbleRTA==" saltValue="SpDSlIjvhVPnp42lPPWH0MTE+B2dZsZJ45YKAXmbLIbamvUC068lFIah4Zt68RKuoQwdvARhUpG/D5NXC/IQUA==" spinCount="100000" sheet="1" objects="1" scenarios="1" formatColumns="0" formatRows="0" autoFilter="0"/>
  <autoFilter ref="C80:K107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1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AT2" s="19" t="s">
        <v>118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90</v>
      </c>
    </row>
    <row r="4" spans="2:46" s="1" customFormat="1" ht="24.95" customHeight="1">
      <c r="B4" s="22"/>
      <c r="D4" s="113" t="s">
        <v>119</v>
      </c>
      <c r="L4" s="22"/>
      <c r="M4" s="11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5" t="s">
        <v>15</v>
      </c>
      <c r="L6" s="22"/>
    </row>
    <row r="7" spans="2:12" s="1" customFormat="1" ht="16.5" customHeight="1">
      <c r="B7" s="22"/>
      <c r="E7" s="388" t="str">
        <f>'Rekapitulace stavby'!K6</f>
        <v>DC007293_Decin_Tovarní_RKV_R1</v>
      </c>
      <c r="F7" s="389"/>
      <c r="G7" s="389"/>
      <c r="H7" s="389"/>
      <c r="L7" s="22"/>
    </row>
    <row r="8" spans="1:31" s="2" customFormat="1" ht="12" customHeight="1">
      <c r="A8" s="37"/>
      <c r="B8" s="42"/>
      <c r="C8" s="37"/>
      <c r="D8" s="115" t="s">
        <v>120</v>
      </c>
      <c r="E8" s="37"/>
      <c r="F8" s="37"/>
      <c r="G8" s="37"/>
      <c r="H8" s="37"/>
      <c r="I8" s="37"/>
      <c r="J8" s="37"/>
      <c r="K8" s="37"/>
      <c r="L8" s="11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391" t="s">
        <v>1904</v>
      </c>
      <c r="F9" s="390"/>
      <c r="G9" s="390"/>
      <c r="H9" s="390"/>
      <c r="I9" s="37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1.25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15" t="s">
        <v>17</v>
      </c>
      <c r="E11" s="37"/>
      <c r="F11" s="106" t="s">
        <v>18</v>
      </c>
      <c r="G11" s="37"/>
      <c r="H11" s="37"/>
      <c r="I11" s="115" t="s">
        <v>19</v>
      </c>
      <c r="J11" s="106" t="s">
        <v>79</v>
      </c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15" t="s">
        <v>21</v>
      </c>
      <c r="E12" s="37"/>
      <c r="F12" s="106" t="s">
        <v>22</v>
      </c>
      <c r="G12" s="37"/>
      <c r="H12" s="37"/>
      <c r="I12" s="115" t="s">
        <v>23</v>
      </c>
      <c r="J12" s="117" t="str">
        <f>'Rekapitulace stavby'!AN8</f>
        <v>21. 10. 2021</v>
      </c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5" t="s">
        <v>29</v>
      </c>
      <c r="E14" s="37"/>
      <c r="F14" s="37"/>
      <c r="G14" s="37"/>
      <c r="H14" s="37"/>
      <c r="I14" s="115" t="s">
        <v>30</v>
      </c>
      <c r="J14" s="106" t="s">
        <v>31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06" t="s">
        <v>32</v>
      </c>
      <c r="F15" s="37"/>
      <c r="G15" s="37"/>
      <c r="H15" s="37"/>
      <c r="I15" s="115" t="s">
        <v>33</v>
      </c>
      <c r="J15" s="106" t="s">
        <v>34</v>
      </c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15" t="s">
        <v>35</v>
      </c>
      <c r="E17" s="37"/>
      <c r="F17" s="37"/>
      <c r="G17" s="37"/>
      <c r="H17" s="37"/>
      <c r="I17" s="115" t="s">
        <v>30</v>
      </c>
      <c r="J17" s="32" t="str">
        <f>'Rekapitulace stavby'!AN13</f>
        <v>Vyplň údaj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92" t="str">
        <f>'Rekapitulace stavby'!E14</f>
        <v>Vyplň údaj</v>
      </c>
      <c r="F18" s="393"/>
      <c r="G18" s="393"/>
      <c r="H18" s="393"/>
      <c r="I18" s="115" t="s">
        <v>33</v>
      </c>
      <c r="J18" s="32" t="str">
        <f>'Rekapitulace stavby'!AN14</f>
        <v>Vyplň údaj</v>
      </c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15" t="s">
        <v>37</v>
      </c>
      <c r="E20" s="37"/>
      <c r="F20" s="37"/>
      <c r="G20" s="37"/>
      <c r="H20" s="37"/>
      <c r="I20" s="115" t="s">
        <v>30</v>
      </c>
      <c r="J20" s="106" t="s">
        <v>38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06" t="s">
        <v>39</v>
      </c>
      <c r="F21" s="37"/>
      <c r="G21" s="37"/>
      <c r="H21" s="37"/>
      <c r="I21" s="115" t="s">
        <v>33</v>
      </c>
      <c r="J21" s="106" t="s">
        <v>40</v>
      </c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15" t="s">
        <v>42</v>
      </c>
      <c r="E23" s="37"/>
      <c r="F23" s="37"/>
      <c r="G23" s="37"/>
      <c r="H23" s="37"/>
      <c r="I23" s="115" t="s">
        <v>30</v>
      </c>
      <c r="J23" s="106" t="s">
        <v>38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06" t="s">
        <v>43</v>
      </c>
      <c r="F24" s="37"/>
      <c r="G24" s="37"/>
      <c r="H24" s="37"/>
      <c r="I24" s="115" t="s">
        <v>33</v>
      </c>
      <c r="J24" s="106" t="s">
        <v>40</v>
      </c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15" t="s">
        <v>44</v>
      </c>
      <c r="E26" s="37"/>
      <c r="F26" s="37"/>
      <c r="G26" s="37"/>
      <c r="H26" s="37"/>
      <c r="I26" s="37"/>
      <c r="J26" s="37"/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47.25" customHeight="1">
      <c r="A27" s="118"/>
      <c r="B27" s="119"/>
      <c r="C27" s="118"/>
      <c r="D27" s="118"/>
      <c r="E27" s="394" t="s">
        <v>124</v>
      </c>
      <c r="F27" s="394"/>
      <c r="G27" s="394"/>
      <c r="H27" s="394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21"/>
      <c r="E29" s="121"/>
      <c r="F29" s="121"/>
      <c r="G29" s="121"/>
      <c r="H29" s="121"/>
      <c r="I29" s="121"/>
      <c r="J29" s="121"/>
      <c r="K29" s="121"/>
      <c r="L29" s="11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22" t="s">
        <v>46</v>
      </c>
      <c r="E30" s="37"/>
      <c r="F30" s="37"/>
      <c r="G30" s="37"/>
      <c r="H30" s="37"/>
      <c r="I30" s="37"/>
      <c r="J30" s="123">
        <f>ROUND(J82,2)</f>
        <v>0</v>
      </c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1"/>
      <c r="E31" s="121"/>
      <c r="F31" s="121"/>
      <c r="G31" s="121"/>
      <c r="H31" s="121"/>
      <c r="I31" s="121"/>
      <c r="J31" s="121"/>
      <c r="K31" s="121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24" t="s">
        <v>48</v>
      </c>
      <c r="G32" s="37"/>
      <c r="H32" s="37"/>
      <c r="I32" s="124" t="s">
        <v>47</v>
      </c>
      <c r="J32" s="124" t="s">
        <v>49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>
      <c r="A33" s="37"/>
      <c r="B33" s="42"/>
      <c r="C33" s="37"/>
      <c r="D33" s="125" t="s">
        <v>50</v>
      </c>
      <c r="E33" s="115" t="s">
        <v>51</v>
      </c>
      <c r="F33" s="126">
        <f>ROUND((SUM(BE82:BE108)),2)</f>
        <v>0</v>
      </c>
      <c r="G33" s="37"/>
      <c r="H33" s="37"/>
      <c r="I33" s="127">
        <v>0.21</v>
      </c>
      <c r="J33" s="126">
        <f>ROUND(((SUM(BE82:BE108))*I33),2)</f>
        <v>0</v>
      </c>
      <c r="K33" s="37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115" t="s">
        <v>52</v>
      </c>
      <c r="F34" s="126">
        <f>ROUND((SUM(BF82:BF108)),2)</f>
        <v>0</v>
      </c>
      <c r="G34" s="37"/>
      <c r="H34" s="37"/>
      <c r="I34" s="127">
        <v>0.15</v>
      </c>
      <c r="J34" s="126">
        <f>ROUND(((SUM(BF82:BF108))*I34),2)</f>
        <v>0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 hidden="1">
      <c r="A35" s="37"/>
      <c r="B35" s="42"/>
      <c r="C35" s="37"/>
      <c r="D35" s="37"/>
      <c r="E35" s="115" t="s">
        <v>53</v>
      </c>
      <c r="F35" s="126">
        <f>ROUND((SUM(BG82:BG108)),2)</f>
        <v>0</v>
      </c>
      <c r="G35" s="37"/>
      <c r="H35" s="37"/>
      <c r="I35" s="127">
        <v>0.21</v>
      </c>
      <c r="J35" s="126">
        <f>0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 hidden="1">
      <c r="A36" s="37"/>
      <c r="B36" s="42"/>
      <c r="C36" s="37"/>
      <c r="D36" s="37"/>
      <c r="E36" s="115" t="s">
        <v>54</v>
      </c>
      <c r="F36" s="126">
        <f>ROUND((SUM(BH82:BH108)),2)</f>
        <v>0</v>
      </c>
      <c r="G36" s="37"/>
      <c r="H36" s="37"/>
      <c r="I36" s="127">
        <v>0.15</v>
      </c>
      <c r="J36" s="126">
        <f>0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5" t="s">
        <v>55</v>
      </c>
      <c r="F37" s="126">
        <f>ROUND((SUM(BI82:BI108)),2)</f>
        <v>0</v>
      </c>
      <c r="G37" s="37"/>
      <c r="H37" s="37"/>
      <c r="I37" s="127">
        <v>0</v>
      </c>
      <c r="J37" s="126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8"/>
      <c r="D39" s="129" t="s">
        <v>56</v>
      </c>
      <c r="E39" s="130"/>
      <c r="F39" s="130"/>
      <c r="G39" s="131" t="s">
        <v>57</v>
      </c>
      <c r="H39" s="132" t="s">
        <v>58</v>
      </c>
      <c r="I39" s="130"/>
      <c r="J39" s="133">
        <f>SUM(J30:J37)</f>
        <v>0</v>
      </c>
      <c r="K39" s="134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35"/>
      <c r="C40" s="136"/>
      <c r="D40" s="136"/>
      <c r="E40" s="136"/>
      <c r="F40" s="136"/>
      <c r="G40" s="136"/>
      <c r="H40" s="136"/>
      <c r="I40" s="136"/>
      <c r="J40" s="136"/>
      <c r="K40" s="136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7"/>
      <c r="C44" s="138"/>
      <c r="D44" s="138"/>
      <c r="E44" s="138"/>
      <c r="F44" s="138"/>
      <c r="G44" s="138"/>
      <c r="H44" s="138"/>
      <c r="I44" s="138"/>
      <c r="J44" s="138"/>
      <c r="K44" s="138"/>
      <c r="L44" s="11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5" t="s">
        <v>125</v>
      </c>
      <c r="D45" s="39"/>
      <c r="E45" s="39"/>
      <c r="F45" s="39"/>
      <c r="G45" s="39"/>
      <c r="H45" s="39"/>
      <c r="I45" s="39"/>
      <c r="J45" s="39"/>
      <c r="K45" s="39"/>
      <c r="L45" s="116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15</v>
      </c>
      <c r="D47" s="39"/>
      <c r="E47" s="39"/>
      <c r="F47" s="39"/>
      <c r="G47" s="39"/>
      <c r="H47" s="39"/>
      <c r="I47" s="39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95" t="str">
        <f>E7</f>
        <v>DC007293_Decin_Tovarní_RKV_R1</v>
      </c>
      <c r="F48" s="396"/>
      <c r="G48" s="396"/>
      <c r="H48" s="396"/>
      <c r="I48" s="39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120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44" t="str">
        <f>E9</f>
        <v>05 - Vedlejší a ostatní náklady</v>
      </c>
      <c r="F50" s="397"/>
      <c r="G50" s="397"/>
      <c r="H50" s="397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1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9" t="str">
        <f>F12</f>
        <v>Děčín</v>
      </c>
      <c r="G52" s="39"/>
      <c r="H52" s="39"/>
      <c r="I52" s="31" t="s">
        <v>23</v>
      </c>
      <c r="J52" s="62" t="str">
        <f>IF(J12="","",J12)</f>
        <v>21. 10. 2021</v>
      </c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2" customHeight="1">
      <c r="A54" s="37"/>
      <c r="B54" s="38"/>
      <c r="C54" s="31" t="s">
        <v>29</v>
      </c>
      <c r="D54" s="39"/>
      <c r="E54" s="39"/>
      <c r="F54" s="29" t="str">
        <f>E15</f>
        <v>Severočeské vodovody a kanalizace a.s.</v>
      </c>
      <c r="G54" s="39"/>
      <c r="H54" s="39"/>
      <c r="I54" s="31" t="s">
        <v>37</v>
      </c>
      <c r="J54" s="35" t="str">
        <f>E21</f>
        <v>KO-KA s.r.o.</v>
      </c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25.7" customHeight="1">
      <c r="A55" s="37"/>
      <c r="B55" s="38"/>
      <c r="C55" s="31" t="s">
        <v>35</v>
      </c>
      <c r="D55" s="39"/>
      <c r="E55" s="39"/>
      <c r="F55" s="29" t="str">
        <f>IF(E18="","",E18)</f>
        <v>Vyplň údaj</v>
      </c>
      <c r="G55" s="39"/>
      <c r="H55" s="39"/>
      <c r="I55" s="31" t="s">
        <v>42</v>
      </c>
      <c r="J55" s="35" t="str">
        <f>E24</f>
        <v>Mgr. Lenka Foffová, KO-KA s.r.o.</v>
      </c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9" t="s">
        <v>126</v>
      </c>
      <c r="D57" s="140"/>
      <c r="E57" s="140"/>
      <c r="F57" s="140"/>
      <c r="G57" s="140"/>
      <c r="H57" s="140"/>
      <c r="I57" s="140"/>
      <c r="J57" s="141" t="s">
        <v>127</v>
      </c>
      <c r="K57" s="140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>
      <c r="A59" s="37"/>
      <c r="B59" s="38"/>
      <c r="C59" s="142" t="s">
        <v>78</v>
      </c>
      <c r="D59" s="39"/>
      <c r="E59" s="39"/>
      <c r="F59" s="39"/>
      <c r="G59" s="39"/>
      <c r="H59" s="39"/>
      <c r="I59" s="39"/>
      <c r="J59" s="80">
        <f>J82</f>
        <v>0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9" t="s">
        <v>128</v>
      </c>
    </row>
    <row r="60" spans="2:12" s="9" customFormat="1" ht="24.95" customHeight="1">
      <c r="B60" s="143"/>
      <c r="C60" s="144"/>
      <c r="D60" s="145" t="s">
        <v>1905</v>
      </c>
      <c r="E60" s="146"/>
      <c r="F60" s="146"/>
      <c r="G60" s="146"/>
      <c r="H60" s="146"/>
      <c r="I60" s="146"/>
      <c r="J60" s="147">
        <f>J83</f>
        <v>0</v>
      </c>
      <c r="K60" s="144"/>
      <c r="L60" s="148"/>
    </row>
    <row r="61" spans="2:12" s="10" customFormat="1" ht="19.9" customHeight="1">
      <c r="B61" s="149"/>
      <c r="C61" s="100"/>
      <c r="D61" s="150" t="s">
        <v>1906</v>
      </c>
      <c r="E61" s="151"/>
      <c r="F61" s="151"/>
      <c r="G61" s="151"/>
      <c r="H61" s="151"/>
      <c r="I61" s="151"/>
      <c r="J61" s="152">
        <f>J84</f>
        <v>0</v>
      </c>
      <c r="K61" s="100"/>
      <c r="L61" s="153"/>
    </row>
    <row r="62" spans="2:12" s="10" customFormat="1" ht="19.9" customHeight="1">
      <c r="B62" s="149"/>
      <c r="C62" s="100"/>
      <c r="D62" s="150" t="s">
        <v>1907</v>
      </c>
      <c r="E62" s="151"/>
      <c r="F62" s="151"/>
      <c r="G62" s="151"/>
      <c r="H62" s="151"/>
      <c r="I62" s="151"/>
      <c r="J62" s="152">
        <f>J91</f>
        <v>0</v>
      </c>
      <c r="K62" s="100"/>
      <c r="L62" s="153"/>
    </row>
    <row r="63" spans="1:31" s="2" customFormat="1" ht="21.75" customHeight="1">
      <c r="A63" s="37"/>
      <c r="B63" s="38"/>
      <c r="C63" s="39"/>
      <c r="D63" s="39"/>
      <c r="E63" s="39"/>
      <c r="F63" s="39"/>
      <c r="G63" s="39"/>
      <c r="H63" s="39"/>
      <c r="I63" s="39"/>
      <c r="J63" s="39"/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1:31" s="2" customFormat="1" ht="6.95" customHeight="1">
      <c r="A64" s="37"/>
      <c r="B64" s="50"/>
      <c r="C64" s="51"/>
      <c r="D64" s="51"/>
      <c r="E64" s="51"/>
      <c r="F64" s="51"/>
      <c r="G64" s="51"/>
      <c r="H64" s="51"/>
      <c r="I64" s="51"/>
      <c r="J64" s="51"/>
      <c r="K64" s="51"/>
      <c r="L64" s="116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8" spans="1:31" s="2" customFormat="1" ht="6.95" customHeight="1">
      <c r="A68" s="37"/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116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24.95" customHeight="1">
      <c r="A69" s="37"/>
      <c r="B69" s="38"/>
      <c r="C69" s="25" t="s">
        <v>139</v>
      </c>
      <c r="D69" s="39"/>
      <c r="E69" s="39"/>
      <c r="F69" s="39"/>
      <c r="G69" s="39"/>
      <c r="H69" s="39"/>
      <c r="I69" s="39"/>
      <c r="J69" s="39"/>
      <c r="K69" s="39"/>
      <c r="L69" s="116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6.95" customHeight="1">
      <c r="A70" s="37"/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116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2" customHeight="1">
      <c r="A71" s="37"/>
      <c r="B71" s="38"/>
      <c r="C71" s="31" t="s">
        <v>15</v>
      </c>
      <c r="D71" s="39"/>
      <c r="E71" s="39"/>
      <c r="F71" s="39"/>
      <c r="G71" s="39"/>
      <c r="H71" s="39"/>
      <c r="I71" s="39"/>
      <c r="J71" s="39"/>
      <c r="K71" s="39"/>
      <c r="L71" s="116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6.5" customHeight="1">
      <c r="A72" s="37"/>
      <c r="B72" s="38"/>
      <c r="C72" s="39"/>
      <c r="D72" s="39"/>
      <c r="E72" s="395" t="str">
        <f>E7</f>
        <v>DC007293_Decin_Tovarní_RKV_R1</v>
      </c>
      <c r="F72" s="396"/>
      <c r="G72" s="396"/>
      <c r="H72" s="396"/>
      <c r="I72" s="39"/>
      <c r="J72" s="39"/>
      <c r="K72" s="39"/>
      <c r="L72" s="116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2" customHeight="1">
      <c r="A73" s="37"/>
      <c r="B73" s="38"/>
      <c r="C73" s="31" t="s">
        <v>120</v>
      </c>
      <c r="D73" s="39"/>
      <c r="E73" s="39"/>
      <c r="F73" s="39"/>
      <c r="G73" s="39"/>
      <c r="H73" s="39"/>
      <c r="I73" s="39"/>
      <c r="J73" s="39"/>
      <c r="K73" s="39"/>
      <c r="L73" s="116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6.5" customHeight="1">
      <c r="A74" s="37"/>
      <c r="B74" s="38"/>
      <c r="C74" s="39"/>
      <c r="D74" s="39"/>
      <c r="E74" s="344" t="str">
        <f>E9</f>
        <v>05 - Vedlejší a ostatní náklady</v>
      </c>
      <c r="F74" s="397"/>
      <c r="G74" s="397"/>
      <c r="H74" s="397"/>
      <c r="I74" s="39"/>
      <c r="J74" s="39"/>
      <c r="K74" s="39"/>
      <c r="L74" s="11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6.95" customHeight="1">
      <c r="A75" s="37"/>
      <c r="B75" s="38"/>
      <c r="C75" s="39"/>
      <c r="D75" s="39"/>
      <c r="E75" s="39"/>
      <c r="F75" s="39"/>
      <c r="G75" s="39"/>
      <c r="H75" s="39"/>
      <c r="I75" s="39"/>
      <c r="J75" s="39"/>
      <c r="K75" s="39"/>
      <c r="L75" s="11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2" customHeight="1">
      <c r="A76" s="37"/>
      <c r="B76" s="38"/>
      <c r="C76" s="31" t="s">
        <v>21</v>
      </c>
      <c r="D76" s="39"/>
      <c r="E76" s="39"/>
      <c r="F76" s="29" t="str">
        <f>F12</f>
        <v>Děčín</v>
      </c>
      <c r="G76" s="39"/>
      <c r="H76" s="39"/>
      <c r="I76" s="31" t="s">
        <v>23</v>
      </c>
      <c r="J76" s="62" t="str">
        <f>IF(J12="","",J12)</f>
        <v>21. 10. 2021</v>
      </c>
      <c r="K76" s="39"/>
      <c r="L76" s="11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6.95" customHeight="1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11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2" customHeight="1">
      <c r="A78" s="37"/>
      <c r="B78" s="38"/>
      <c r="C78" s="31" t="s">
        <v>29</v>
      </c>
      <c r="D78" s="39"/>
      <c r="E78" s="39"/>
      <c r="F78" s="29" t="str">
        <f>E15</f>
        <v>Severočeské vodovody a kanalizace a.s.</v>
      </c>
      <c r="G78" s="39"/>
      <c r="H78" s="39"/>
      <c r="I78" s="31" t="s">
        <v>37</v>
      </c>
      <c r="J78" s="35" t="str">
        <f>E21</f>
        <v>KO-KA s.r.o.</v>
      </c>
      <c r="K78" s="39"/>
      <c r="L78" s="11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25.7" customHeight="1">
      <c r="A79" s="37"/>
      <c r="B79" s="38"/>
      <c r="C79" s="31" t="s">
        <v>35</v>
      </c>
      <c r="D79" s="39"/>
      <c r="E79" s="39"/>
      <c r="F79" s="29" t="str">
        <f>IF(E18="","",E18)</f>
        <v>Vyplň údaj</v>
      </c>
      <c r="G79" s="39"/>
      <c r="H79" s="39"/>
      <c r="I79" s="31" t="s">
        <v>42</v>
      </c>
      <c r="J79" s="35" t="str">
        <f>E24</f>
        <v>Mgr. Lenka Foffová, KO-KA s.r.o.</v>
      </c>
      <c r="K79" s="39"/>
      <c r="L79" s="11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0.35" customHeight="1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11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11" customFormat="1" ht="29.25" customHeight="1">
      <c r="A81" s="154"/>
      <c r="B81" s="155"/>
      <c r="C81" s="156" t="s">
        <v>140</v>
      </c>
      <c r="D81" s="157" t="s">
        <v>65</v>
      </c>
      <c r="E81" s="157" t="s">
        <v>61</v>
      </c>
      <c r="F81" s="157" t="s">
        <v>62</v>
      </c>
      <c r="G81" s="157" t="s">
        <v>141</v>
      </c>
      <c r="H81" s="157" t="s">
        <v>142</v>
      </c>
      <c r="I81" s="157" t="s">
        <v>143</v>
      </c>
      <c r="J81" s="157" t="s">
        <v>127</v>
      </c>
      <c r="K81" s="158" t="s">
        <v>144</v>
      </c>
      <c r="L81" s="159"/>
      <c r="M81" s="71" t="s">
        <v>79</v>
      </c>
      <c r="N81" s="72" t="s">
        <v>50</v>
      </c>
      <c r="O81" s="72" t="s">
        <v>145</v>
      </c>
      <c r="P81" s="72" t="s">
        <v>146</v>
      </c>
      <c r="Q81" s="72" t="s">
        <v>147</v>
      </c>
      <c r="R81" s="72" t="s">
        <v>148</v>
      </c>
      <c r="S81" s="72" t="s">
        <v>149</v>
      </c>
      <c r="T81" s="73" t="s">
        <v>150</v>
      </c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</row>
    <row r="82" spans="1:63" s="2" customFormat="1" ht="22.9" customHeight="1">
      <c r="A82" s="37"/>
      <c r="B82" s="38"/>
      <c r="C82" s="78" t="s">
        <v>151</v>
      </c>
      <c r="D82" s="39"/>
      <c r="E82" s="39"/>
      <c r="F82" s="39"/>
      <c r="G82" s="39"/>
      <c r="H82" s="39"/>
      <c r="I82" s="39"/>
      <c r="J82" s="160">
        <f>BK82</f>
        <v>0</v>
      </c>
      <c r="K82" s="39"/>
      <c r="L82" s="42"/>
      <c r="M82" s="74"/>
      <c r="N82" s="161"/>
      <c r="O82" s="75"/>
      <c r="P82" s="162">
        <f>P83</f>
        <v>0</v>
      </c>
      <c r="Q82" s="75"/>
      <c r="R82" s="162">
        <f>R83</f>
        <v>0</v>
      </c>
      <c r="S82" s="75"/>
      <c r="T82" s="163">
        <f>T83</f>
        <v>0</v>
      </c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T82" s="19" t="s">
        <v>80</v>
      </c>
      <c r="AU82" s="19" t="s">
        <v>128</v>
      </c>
      <c r="BK82" s="164">
        <f>BK83</f>
        <v>0</v>
      </c>
    </row>
    <row r="83" spans="2:63" s="12" customFormat="1" ht="25.9" customHeight="1">
      <c r="B83" s="165"/>
      <c r="C83" s="166"/>
      <c r="D83" s="167" t="s">
        <v>80</v>
      </c>
      <c r="E83" s="168" t="s">
        <v>1908</v>
      </c>
      <c r="F83" s="168" t="s">
        <v>1909</v>
      </c>
      <c r="G83" s="166"/>
      <c r="H83" s="166"/>
      <c r="I83" s="169"/>
      <c r="J83" s="170">
        <f>BK83</f>
        <v>0</v>
      </c>
      <c r="K83" s="166"/>
      <c r="L83" s="171"/>
      <c r="M83" s="172"/>
      <c r="N83" s="173"/>
      <c r="O83" s="173"/>
      <c r="P83" s="174">
        <f>P84+P91</f>
        <v>0</v>
      </c>
      <c r="Q83" s="173"/>
      <c r="R83" s="174">
        <f>R84+R91</f>
        <v>0</v>
      </c>
      <c r="S83" s="173"/>
      <c r="T83" s="175">
        <f>T84+T91</f>
        <v>0</v>
      </c>
      <c r="AR83" s="176" t="s">
        <v>184</v>
      </c>
      <c r="AT83" s="177" t="s">
        <v>80</v>
      </c>
      <c r="AU83" s="177" t="s">
        <v>81</v>
      </c>
      <c r="AY83" s="176" t="s">
        <v>154</v>
      </c>
      <c r="BK83" s="178">
        <f>BK84+BK91</f>
        <v>0</v>
      </c>
    </row>
    <row r="84" spans="2:63" s="12" customFormat="1" ht="22.9" customHeight="1">
      <c r="B84" s="165"/>
      <c r="C84" s="166"/>
      <c r="D84" s="167" t="s">
        <v>80</v>
      </c>
      <c r="E84" s="179" t="s">
        <v>1910</v>
      </c>
      <c r="F84" s="179" t="s">
        <v>1911</v>
      </c>
      <c r="G84" s="166"/>
      <c r="H84" s="166"/>
      <c r="I84" s="169"/>
      <c r="J84" s="180">
        <f>BK84</f>
        <v>0</v>
      </c>
      <c r="K84" s="166"/>
      <c r="L84" s="171"/>
      <c r="M84" s="172"/>
      <c r="N84" s="173"/>
      <c r="O84" s="173"/>
      <c r="P84" s="174">
        <f>SUM(P85:P90)</f>
        <v>0</v>
      </c>
      <c r="Q84" s="173"/>
      <c r="R84" s="174">
        <f>SUM(R85:R90)</f>
        <v>0</v>
      </c>
      <c r="S84" s="173"/>
      <c r="T84" s="175">
        <f>SUM(T85:T90)</f>
        <v>0</v>
      </c>
      <c r="AR84" s="176" t="s">
        <v>184</v>
      </c>
      <c r="AT84" s="177" t="s">
        <v>80</v>
      </c>
      <c r="AU84" s="177" t="s">
        <v>88</v>
      </c>
      <c r="AY84" s="176" t="s">
        <v>154</v>
      </c>
      <c r="BK84" s="178">
        <f>SUM(BK85:BK90)</f>
        <v>0</v>
      </c>
    </row>
    <row r="85" spans="1:65" s="2" customFormat="1" ht="24">
      <c r="A85" s="37"/>
      <c r="B85" s="38"/>
      <c r="C85" s="181" t="s">
        <v>88</v>
      </c>
      <c r="D85" s="181" t="s">
        <v>156</v>
      </c>
      <c r="E85" s="182" t="s">
        <v>1912</v>
      </c>
      <c r="F85" s="183" t="s">
        <v>1913</v>
      </c>
      <c r="G85" s="184" t="s">
        <v>1914</v>
      </c>
      <c r="H85" s="185">
        <v>1</v>
      </c>
      <c r="I85" s="186"/>
      <c r="J85" s="185">
        <f>ROUND(I85*H85,2)</f>
        <v>0</v>
      </c>
      <c r="K85" s="183" t="s">
        <v>79</v>
      </c>
      <c r="L85" s="42"/>
      <c r="M85" s="187" t="s">
        <v>79</v>
      </c>
      <c r="N85" s="188" t="s">
        <v>51</v>
      </c>
      <c r="O85" s="67"/>
      <c r="P85" s="189">
        <f>O85*H85</f>
        <v>0</v>
      </c>
      <c r="Q85" s="189">
        <v>0</v>
      </c>
      <c r="R85" s="189">
        <f>Q85*H85</f>
        <v>0</v>
      </c>
      <c r="S85" s="189">
        <v>0</v>
      </c>
      <c r="T85" s="190">
        <f>S85*H85</f>
        <v>0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R85" s="191" t="s">
        <v>1915</v>
      </c>
      <c r="AT85" s="191" t="s">
        <v>156</v>
      </c>
      <c r="AU85" s="191" t="s">
        <v>90</v>
      </c>
      <c r="AY85" s="19" t="s">
        <v>154</v>
      </c>
      <c r="BE85" s="192">
        <f>IF(N85="základní",J85,0)</f>
        <v>0</v>
      </c>
      <c r="BF85" s="192">
        <f>IF(N85="snížená",J85,0)</f>
        <v>0</v>
      </c>
      <c r="BG85" s="192">
        <f>IF(N85="zákl. přenesená",J85,0)</f>
        <v>0</v>
      </c>
      <c r="BH85" s="192">
        <f>IF(N85="sníž. přenesená",J85,0)</f>
        <v>0</v>
      </c>
      <c r="BI85" s="192">
        <f>IF(N85="nulová",J85,0)</f>
        <v>0</v>
      </c>
      <c r="BJ85" s="19" t="s">
        <v>88</v>
      </c>
      <c r="BK85" s="192">
        <f>ROUND(I85*H85,2)</f>
        <v>0</v>
      </c>
      <c r="BL85" s="19" t="s">
        <v>1915</v>
      </c>
      <c r="BM85" s="191" t="s">
        <v>1916</v>
      </c>
    </row>
    <row r="86" spans="1:47" s="2" customFormat="1" ht="19.5">
      <c r="A86" s="37"/>
      <c r="B86" s="38"/>
      <c r="C86" s="39"/>
      <c r="D86" s="200" t="s">
        <v>326</v>
      </c>
      <c r="E86" s="39"/>
      <c r="F86" s="240" t="s">
        <v>1917</v>
      </c>
      <c r="G86" s="39"/>
      <c r="H86" s="39"/>
      <c r="I86" s="195"/>
      <c r="J86" s="39"/>
      <c r="K86" s="39"/>
      <c r="L86" s="42"/>
      <c r="M86" s="196"/>
      <c r="N86" s="197"/>
      <c r="O86" s="67"/>
      <c r="P86" s="67"/>
      <c r="Q86" s="67"/>
      <c r="R86" s="67"/>
      <c r="S86" s="67"/>
      <c r="T86" s="68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9" t="s">
        <v>326</v>
      </c>
      <c r="AU86" s="19" t="s">
        <v>90</v>
      </c>
    </row>
    <row r="87" spans="1:65" s="2" customFormat="1" ht="24.2" customHeight="1">
      <c r="A87" s="37"/>
      <c r="B87" s="38"/>
      <c r="C87" s="181" t="s">
        <v>90</v>
      </c>
      <c r="D87" s="181" t="s">
        <v>156</v>
      </c>
      <c r="E87" s="182" t="s">
        <v>1918</v>
      </c>
      <c r="F87" s="183" t="s">
        <v>1919</v>
      </c>
      <c r="G87" s="184" t="s">
        <v>1914</v>
      </c>
      <c r="H87" s="185">
        <v>1</v>
      </c>
      <c r="I87" s="186"/>
      <c r="J87" s="185">
        <f>ROUND(I87*H87,2)</f>
        <v>0</v>
      </c>
      <c r="K87" s="183" t="s">
        <v>79</v>
      </c>
      <c r="L87" s="42"/>
      <c r="M87" s="187" t="s">
        <v>79</v>
      </c>
      <c r="N87" s="188" t="s">
        <v>51</v>
      </c>
      <c r="O87" s="67"/>
      <c r="P87" s="189">
        <f>O87*H87</f>
        <v>0</v>
      </c>
      <c r="Q87" s="189">
        <v>0</v>
      </c>
      <c r="R87" s="189">
        <f>Q87*H87</f>
        <v>0</v>
      </c>
      <c r="S87" s="189">
        <v>0</v>
      </c>
      <c r="T87" s="190">
        <f>S87*H87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191" t="s">
        <v>1915</v>
      </c>
      <c r="AT87" s="191" t="s">
        <v>156</v>
      </c>
      <c r="AU87" s="191" t="s">
        <v>90</v>
      </c>
      <c r="AY87" s="19" t="s">
        <v>154</v>
      </c>
      <c r="BE87" s="192">
        <f>IF(N87="základní",J87,0)</f>
        <v>0</v>
      </c>
      <c r="BF87" s="192">
        <f>IF(N87="snížená",J87,0)</f>
        <v>0</v>
      </c>
      <c r="BG87" s="192">
        <f>IF(N87="zákl. přenesená",J87,0)</f>
        <v>0</v>
      </c>
      <c r="BH87" s="192">
        <f>IF(N87="sníž. přenesená",J87,0)</f>
        <v>0</v>
      </c>
      <c r="BI87" s="192">
        <f>IF(N87="nulová",J87,0)</f>
        <v>0</v>
      </c>
      <c r="BJ87" s="19" t="s">
        <v>88</v>
      </c>
      <c r="BK87" s="192">
        <f>ROUND(I87*H87,2)</f>
        <v>0</v>
      </c>
      <c r="BL87" s="19" t="s">
        <v>1915</v>
      </c>
      <c r="BM87" s="191" t="s">
        <v>1920</v>
      </c>
    </row>
    <row r="88" spans="1:65" s="2" customFormat="1" ht="16.5" customHeight="1">
      <c r="A88" s="37"/>
      <c r="B88" s="38"/>
      <c r="C88" s="181" t="s">
        <v>173</v>
      </c>
      <c r="D88" s="181" t="s">
        <v>156</v>
      </c>
      <c r="E88" s="182" t="s">
        <v>1921</v>
      </c>
      <c r="F88" s="183" t="s">
        <v>1922</v>
      </c>
      <c r="G88" s="184" t="s">
        <v>1923</v>
      </c>
      <c r="H88" s="185">
        <v>1</v>
      </c>
      <c r="I88" s="186"/>
      <c r="J88" s="185">
        <f>ROUND(I88*H88,2)</f>
        <v>0</v>
      </c>
      <c r="K88" s="183" t="s">
        <v>79</v>
      </c>
      <c r="L88" s="42"/>
      <c r="M88" s="187" t="s">
        <v>79</v>
      </c>
      <c r="N88" s="188" t="s">
        <v>51</v>
      </c>
      <c r="O88" s="67"/>
      <c r="P88" s="189">
        <f>O88*H88</f>
        <v>0</v>
      </c>
      <c r="Q88" s="189">
        <v>0</v>
      </c>
      <c r="R88" s="189">
        <f>Q88*H88</f>
        <v>0</v>
      </c>
      <c r="S88" s="189">
        <v>0</v>
      </c>
      <c r="T88" s="190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191" t="s">
        <v>1915</v>
      </c>
      <c r="AT88" s="191" t="s">
        <v>156</v>
      </c>
      <c r="AU88" s="191" t="s">
        <v>90</v>
      </c>
      <c r="AY88" s="19" t="s">
        <v>154</v>
      </c>
      <c r="BE88" s="192">
        <f>IF(N88="základní",J88,0)</f>
        <v>0</v>
      </c>
      <c r="BF88" s="192">
        <f>IF(N88="snížená",J88,0)</f>
        <v>0</v>
      </c>
      <c r="BG88" s="192">
        <f>IF(N88="zákl. přenesená",J88,0)</f>
        <v>0</v>
      </c>
      <c r="BH88" s="192">
        <f>IF(N88="sníž. přenesená",J88,0)</f>
        <v>0</v>
      </c>
      <c r="BI88" s="192">
        <f>IF(N88="nulová",J88,0)</f>
        <v>0</v>
      </c>
      <c r="BJ88" s="19" t="s">
        <v>88</v>
      </c>
      <c r="BK88" s="192">
        <f>ROUND(I88*H88,2)</f>
        <v>0</v>
      </c>
      <c r="BL88" s="19" t="s">
        <v>1915</v>
      </c>
      <c r="BM88" s="191" t="s">
        <v>1924</v>
      </c>
    </row>
    <row r="89" spans="1:65" s="2" customFormat="1" ht="16.5" customHeight="1">
      <c r="A89" s="37"/>
      <c r="B89" s="38"/>
      <c r="C89" s="181" t="s">
        <v>161</v>
      </c>
      <c r="D89" s="181" t="s">
        <v>156</v>
      </c>
      <c r="E89" s="182" t="s">
        <v>1925</v>
      </c>
      <c r="F89" s="183" t="s">
        <v>1926</v>
      </c>
      <c r="G89" s="184" t="s">
        <v>1923</v>
      </c>
      <c r="H89" s="185">
        <v>1</v>
      </c>
      <c r="I89" s="186"/>
      <c r="J89" s="185">
        <f>ROUND(I89*H89,2)</f>
        <v>0</v>
      </c>
      <c r="K89" s="183" t="s">
        <v>79</v>
      </c>
      <c r="L89" s="42"/>
      <c r="M89" s="187" t="s">
        <v>79</v>
      </c>
      <c r="N89" s="188" t="s">
        <v>51</v>
      </c>
      <c r="O89" s="67"/>
      <c r="P89" s="189">
        <f>O89*H89</f>
        <v>0</v>
      </c>
      <c r="Q89" s="189">
        <v>0</v>
      </c>
      <c r="R89" s="189">
        <f>Q89*H89</f>
        <v>0</v>
      </c>
      <c r="S89" s="189">
        <v>0</v>
      </c>
      <c r="T89" s="190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191" t="s">
        <v>1915</v>
      </c>
      <c r="AT89" s="191" t="s">
        <v>156</v>
      </c>
      <c r="AU89" s="191" t="s">
        <v>90</v>
      </c>
      <c r="AY89" s="19" t="s">
        <v>154</v>
      </c>
      <c r="BE89" s="192">
        <f>IF(N89="základní",J89,0)</f>
        <v>0</v>
      </c>
      <c r="BF89" s="192">
        <f>IF(N89="snížená",J89,0)</f>
        <v>0</v>
      </c>
      <c r="BG89" s="192">
        <f>IF(N89="zákl. přenesená",J89,0)</f>
        <v>0</v>
      </c>
      <c r="BH89" s="192">
        <f>IF(N89="sníž. přenesená",J89,0)</f>
        <v>0</v>
      </c>
      <c r="BI89" s="192">
        <f>IF(N89="nulová",J89,0)</f>
        <v>0</v>
      </c>
      <c r="BJ89" s="19" t="s">
        <v>88</v>
      </c>
      <c r="BK89" s="192">
        <f>ROUND(I89*H89,2)</f>
        <v>0</v>
      </c>
      <c r="BL89" s="19" t="s">
        <v>1915</v>
      </c>
      <c r="BM89" s="191" t="s">
        <v>1927</v>
      </c>
    </row>
    <row r="90" spans="1:65" s="2" customFormat="1" ht="24.2" customHeight="1">
      <c r="A90" s="37"/>
      <c r="B90" s="38"/>
      <c r="C90" s="181" t="s">
        <v>184</v>
      </c>
      <c r="D90" s="181" t="s">
        <v>156</v>
      </c>
      <c r="E90" s="182" t="s">
        <v>1928</v>
      </c>
      <c r="F90" s="183" t="s">
        <v>1929</v>
      </c>
      <c r="G90" s="184" t="s">
        <v>1923</v>
      </c>
      <c r="H90" s="185">
        <v>1</v>
      </c>
      <c r="I90" s="186"/>
      <c r="J90" s="185">
        <f>ROUND(I90*H90,2)</f>
        <v>0</v>
      </c>
      <c r="K90" s="183" t="s">
        <v>79</v>
      </c>
      <c r="L90" s="42"/>
      <c r="M90" s="187" t="s">
        <v>79</v>
      </c>
      <c r="N90" s="188" t="s">
        <v>51</v>
      </c>
      <c r="O90" s="67"/>
      <c r="P90" s="189">
        <f>O90*H90</f>
        <v>0</v>
      </c>
      <c r="Q90" s="189">
        <v>0</v>
      </c>
      <c r="R90" s="189">
        <f>Q90*H90</f>
        <v>0</v>
      </c>
      <c r="S90" s="189">
        <v>0</v>
      </c>
      <c r="T90" s="190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191" t="s">
        <v>1915</v>
      </c>
      <c r="AT90" s="191" t="s">
        <v>156</v>
      </c>
      <c r="AU90" s="191" t="s">
        <v>90</v>
      </c>
      <c r="AY90" s="19" t="s">
        <v>154</v>
      </c>
      <c r="BE90" s="192">
        <f>IF(N90="základní",J90,0)</f>
        <v>0</v>
      </c>
      <c r="BF90" s="192">
        <f>IF(N90="snížená",J90,0)</f>
        <v>0</v>
      </c>
      <c r="BG90" s="192">
        <f>IF(N90="zákl. přenesená",J90,0)</f>
        <v>0</v>
      </c>
      <c r="BH90" s="192">
        <f>IF(N90="sníž. přenesená",J90,0)</f>
        <v>0</v>
      </c>
      <c r="BI90" s="192">
        <f>IF(N90="nulová",J90,0)</f>
        <v>0</v>
      </c>
      <c r="BJ90" s="19" t="s">
        <v>88</v>
      </c>
      <c r="BK90" s="192">
        <f>ROUND(I90*H90,2)</f>
        <v>0</v>
      </c>
      <c r="BL90" s="19" t="s">
        <v>1915</v>
      </c>
      <c r="BM90" s="191" t="s">
        <v>1930</v>
      </c>
    </row>
    <row r="91" spans="2:63" s="12" customFormat="1" ht="22.9" customHeight="1">
      <c r="B91" s="165"/>
      <c r="C91" s="166"/>
      <c r="D91" s="167" t="s">
        <v>80</v>
      </c>
      <c r="E91" s="179" t="s">
        <v>1931</v>
      </c>
      <c r="F91" s="179" t="s">
        <v>1932</v>
      </c>
      <c r="G91" s="166"/>
      <c r="H91" s="166"/>
      <c r="I91" s="169"/>
      <c r="J91" s="180">
        <f>BK91</f>
        <v>0</v>
      </c>
      <c r="K91" s="166"/>
      <c r="L91" s="171"/>
      <c r="M91" s="172"/>
      <c r="N91" s="173"/>
      <c r="O91" s="173"/>
      <c r="P91" s="174">
        <f>SUM(P92:P108)</f>
        <v>0</v>
      </c>
      <c r="Q91" s="173"/>
      <c r="R91" s="174">
        <f>SUM(R92:R108)</f>
        <v>0</v>
      </c>
      <c r="S91" s="173"/>
      <c r="T91" s="175">
        <f>SUM(T92:T108)</f>
        <v>0</v>
      </c>
      <c r="AR91" s="176" t="s">
        <v>184</v>
      </c>
      <c r="AT91" s="177" t="s">
        <v>80</v>
      </c>
      <c r="AU91" s="177" t="s">
        <v>88</v>
      </c>
      <c r="AY91" s="176" t="s">
        <v>154</v>
      </c>
      <c r="BK91" s="178">
        <f>SUM(BK92:BK108)</f>
        <v>0</v>
      </c>
    </row>
    <row r="92" spans="1:65" s="2" customFormat="1" ht="16.5" customHeight="1">
      <c r="A92" s="37"/>
      <c r="B92" s="38"/>
      <c r="C92" s="181" t="s">
        <v>190</v>
      </c>
      <c r="D92" s="181" t="s">
        <v>156</v>
      </c>
      <c r="E92" s="182" t="s">
        <v>1933</v>
      </c>
      <c r="F92" s="183" t="s">
        <v>1932</v>
      </c>
      <c r="G92" s="184" t="s">
        <v>1923</v>
      </c>
      <c r="H92" s="185">
        <v>1</v>
      </c>
      <c r="I92" s="186"/>
      <c r="J92" s="185">
        <f>ROUND(I92*H92,2)</f>
        <v>0</v>
      </c>
      <c r="K92" s="183" t="s">
        <v>79</v>
      </c>
      <c r="L92" s="42"/>
      <c r="M92" s="187" t="s">
        <v>79</v>
      </c>
      <c r="N92" s="188" t="s">
        <v>51</v>
      </c>
      <c r="O92" s="67"/>
      <c r="P92" s="189">
        <f>O92*H92</f>
        <v>0</v>
      </c>
      <c r="Q92" s="189">
        <v>0</v>
      </c>
      <c r="R92" s="189">
        <f>Q92*H92</f>
        <v>0</v>
      </c>
      <c r="S92" s="189">
        <v>0</v>
      </c>
      <c r="T92" s="190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191" t="s">
        <v>1915</v>
      </c>
      <c r="AT92" s="191" t="s">
        <v>156</v>
      </c>
      <c r="AU92" s="191" t="s">
        <v>90</v>
      </c>
      <c r="AY92" s="19" t="s">
        <v>154</v>
      </c>
      <c r="BE92" s="192">
        <f>IF(N92="základní",J92,0)</f>
        <v>0</v>
      </c>
      <c r="BF92" s="192">
        <f>IF(N92="snížená",J92,0)</f>
        <v>0</v>
      </c>
      <c r="BG92" s="192">
        <f>IF(N92="zákl. přenesená",J92,0)</f>
        <v>0</v>
      </c>
      <c r="BH92" s="192">
        <f>IF(N92="sníž. přenesená",J92,0)</f>
        <v>0</v>
      </c>
      <c r="BI92" s="192">
        <f>IF(N92="nulová",J92,0)</f>
        <v>0</v>
      </c>
      <c r="BJ92" s="19" t="s">
        <v>88</v>
      </c>
      <c r="BK92" s="192">
        <f>ROUND(I92*H92,2)</f>
        <v>0</v>
      </c>
      <c r="BL92" s="19" t="s">
        <v>1915</v>
      </c>
      <c r="BM92" s="191" t="s">
        <v>1934</v>
      </c>
    </row>
    <row r="93" spans="1:65" s="2" customFormat="1" ht="16.5" customHeight="1">
      <c r="A93" s="37"/>
      <c r="B93" s="38"/>
      <c r="C93" s="181" t="s">
        <v>197</v>
      </c>
      <c r="D93" s="181" t="s">
        <v>156</v>
      </c>
      <c r="E93" s="182" t="s">
        <v>1935</v>
      </c>
      <c r="F93" s="183" t="s">
        <v>1936</v>
      </c>
      <c r="G93" s="184" t="s">
        <v>1923</v>
      </c>
      <c r="H93" s="185">
        <v>1</v>
      </c>
      <c r="I93" s="186"/>
      <c r="J93" s="185">
        <f>ROUND(I93*H93,2)</f>
        <v>0</v>
      </c>
      <c r="K93" s="183" t="s">
        <v>79</v>
      </c>
      <c r="L93" s="42"/>
      <c r="M93" s="187" t="s">
        <v>79</v>
      </c>
      <c r="N93" s="188" t="s">
        <v>51</v>
      </c>
      <c r="O93" s="67"/>
      <c r="P93" s="189">
        <f>O93*H93</f>
        <v>0</v>
      </c>
      <c r="Q93" s="189">
        <v>0</v>
      </c>
      <c r="R93" s="189">
        <f>Q93*H93</f>
        <v>0</v>
      </c>
      <c r="S93" s="189">
        <v>0</v>
      </c>
      <c r="T93" s="190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191" t="s">
        <v>1915</v>
      </c>
      <c r="AT93" s="191" t="s">
        <v>156</v>
      </c>
      <c r="AU93" s="191" t="s">
        <v>90</v>
      </c>
      <c r="AY93" s="19" t="s">
        <v>154</v>
      </c>
      <c r="BE93" s="192">
        <f>IF(N93="základní",J93,0)</f>
        <v>0</v>
      </c>
      <c r="BF93" s="192">
        <f>IF(N93="snížená",J93,0)</f>
        <v>0</v>
      </c>
      <c r="BG93" s="192">
        <f>IF(N93="zákl. přenesená",J93,0)</f>
        <v>0</v>
      </c>
      <c r="BH93" s="192">
        <f>IF(N93="sníž. přenesená",J93,0)</f>
        <v>0</v>
      </c>
      <c r="BI93" s="192">
        <f>IF(N93="nulová",J93,0)</f>
        <v>0</v>
      </c>
      <c r="BJ93" s="19" t="s">
        <v>88</v>
      </c>
      <c r="BK93" s="192">
        <f>ROUND(I93*H93,2)</f>
        <v>0</v>
      </c>
      <c r="BL93" s="19" t="s">
        <v>1915</v>
      </c>
      <c r="BM93" s="191" t="s">
        <v>1937</v>
      </c>
    </row>
    <row r="94" spans="1:47" s="2" customFormat="1" ht="29.25">
      <c r="A94" s="37"/>
      <c r="B94" s="38"/>
      <c r="C94" s="39"/>
      <c r="D94" s="200" t="s">
        <v>326</v>
      </c>
      <c r="E94" s="39"/>
      <c r="F94" s="240" t="s">
        <v>1938</v>
      </c>
      <c r="G94" s="39"/>
      <c r="H94" s="39"/>
      <c r="I94" s="195"/>
      <c r="J94" s="39"/>
      <c r="K94" s="39"/>
      <c r="L94" s="42"/>
      <c r="M94" s="196"/>
      <c r="N94" s="197"/>
      <c r="O94" s="67"/>
      <c r="P94" s="67"/>
      <c r="Q94" s="67"/>
      <c r="R94" s="67"/>
      <c r="S94" s="67"/>
      <c r="T94" s="68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9" t="s">
        <v>326</v>
      </c>
      <c r="AU94" s="19" t="s">
        <v>90</v>
      </c>
    </row>
    <row r="95" spans="2:51" s="13" customFormat="1" ht="11.25">
      <c r="B95" s="198"/>
      <c r="C95" s="199"/>
      <c r="D95" s="200" t="s">
        <v>165</v>
      </c>
      <c r="E95" s="201" t="s">
        <v>79</v>
      </c>
      <c r="F95" s="202" t="s">
        <v>1939</v>
      </c>
      <c r="G95" s="199"/>
      <c r="H95" s="203">
        <v>213480</v>
      </c>
      <c r="I95" s="204"/>
      <c r="J95" s="199"/>
      <c r="K95" s="199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165</v>
      </c>
      <c r="AU95" s="209" t="s">
        <v>90</v>
      </c>
      <c r="AV95" s="13" t="s">
        <v>90</v>
      </c>
      <c r="AW95" s="13" t="s">
        <v>41</v>
      </c>
      <c r="AX95" s="13" t="s">
        <v>81</v>
      </c>
      <c r="AY95" s="209" t="s">
        <v>154</v>
      </c>
    </row>
    <row r="96" spans="2:51" s="16" customFormat="1" ht="11.25">
      <c r="B96" s="245"/>
      <c r="C96" s="246"/>
      <c r="D96" s="200" t="s">
        <v>165</v>
      </c>
      <c r="E96" s="247" t="s">
        <v>79</v>
      </c>
      <c r="F96" s="248" t="s">
        <v>1895</v>
      </c>
      <c r="G96" s="246"/>
      <c r="H96" s="249">
        <v>213480</v>
      </c>
      <c r="I96" s="250"/>
      <c r="J96" s="246"/>
      <c r="K96" s="246"/>
      <c r="L96" s="251"/>
      <c r="M96" s="252"/>
      <c r="N96" s="253"/>
      <c r="O96" s="253"/>
      <c r="P96" s="253"/>
      <c r="Q96" s="253"/>
      <c r="R96" s="253"/>
      <c r="S96" s="253"/>
      <c r="T96" s="254"/>
      <c r="AT96" s="255" t="s">
        <v>165</v>
      </c>
      <c r="AU96" s="255" t="s">
        <v>90</v>
      </c>
      <c r="AV96" s="16" t="s">
        <v>173</v>
      </c>
      <c r="AW96" s="16" t="s">
        <v>41</v>
      </c>
      <c r="AX96" s="16" t="s">
        <v>81</v>
      </c>
      <c r="AY96" s="255" t="s">
        <v>154</v>
      </c>
    </row>
    <row r="97" spans="2:51" s="13" customFormat="1" ht="11.25">
      <c r="B97" s="198"/>
      <c r="C97" s="199"/>
      <c r="D97" s="200" t="s">
        <v>165</v>
      </c>
      <c r="E97" s="201" t="s">
        <v>79</v>
      </c>
      <c r="F97" s="202" t="s">
        <v>1940</v>
      </c>
      <c r="G97" s="199"/>
      <c r="H97" s="203">
        <v>1</v>
      </c>
      <c r="I97" s="204"/>
      <c r="J97" s="199"/>
      <c r="K97" s="199"/>
      <c r="L97" s="205"/>
      <c r="M97" s="206"/>
      <c r="N97" s="207"/>
      <c r="O97" s="207"/>
      <c r="P97" s="207"/>
      <c r="Q97" s="207"/>
      <c r="R97" s="207"/>
      <c r="S97" s="207"/>
      <c r="T97" s="208"/>
      <c r="AT97" s="209" t="s">
        <v>165</v>
      </c>
      <c r="AU97" s="209" t="s">
        <v>90</v>
      </c>
      <c r="AV97" s="13" t="s">
        <v>90</v>
      </c>
      <c r="AW97" s="13" t="s">
        <v>41</v>
      </c>
      <c r="AX97" s="13" t="s">
        <v>88</v>
      </c>
      <c r="AY97" s="209" t="s">
        <v>154</v>
      </c>
    </row>
    <row r="98" spans="1:65" s="2" customFormat="1" ht="16.5" customHeight="1">
      <c r="A98" s="37"/>
      <c r="B98" s="38"/>
      <c r="C98" s="181" t="s">
        <v>207</v>
      </c>
      <c r="D98" s="181" t="s">
        <v>156</v>
      </c>
      <c r="E98" s="182" t="s">
        <v>1941</v>
      </c>
      <c r="F98" s="183" t="s">
        <v>1942</v>
      </c>
      <c r="G98" s="184" t="s">
        <v>1923</v>
      </c>
      <c r="H98" s="185">
        <v>1</v>
      </c>
      <c r="I98" s="186"/>
      <c r="J98" s="185">
        <f>ROUND(I98*H98,2)</f>
        <v>0</v>
      </c>
      <c r="K98" s="183" t="s">
        <v>79</v>
      </c>
      <c r="L98" s="42"/>
      <c r="M98" s="187" t="s">
        <v>79</v>
      </c>
      <c r="N98" s="188" t="s">
        <v>51</v>
      </c>
      <c r="O98" s="67"/>
      <c r="P98" s="189">
        <f>O98*H98</f>
        <v>0</v>
      </c>
      <c r="Q98" s="189">
        <v>0</v>
      </c>
      <c r="R98" s="189">
        <f>Q98*H98</f>
        <v>0</v>
      </c>
      <c r="S98" s="189">
        <v>0</v>
      </c>
      <c r="T98" s="190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191" t="s">
        <v>1915</v>
      </c>
      <c r="AT98" s="191" t="s">
        <v>156</v>
      </c>
      <c r="AU98" s="191" t="s">
        <v>90</v>
      </c>
      <c r="AY98" s="19" t="s">
        <v>154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9" t="s">
        <v>88</v>
      </c>
      <c r="BK98" s="192">
        <f>ROUND(I98*H98,2)</f>
        <v>0</v>
      </c>
      <c r="BL98" s="19" t="s">
        <v>1915</v>
      </c>
      <c r="BM98" s="191" t="s">
        <v>1943</v>
      </c>
    </row>
    <row r="99" spans="1:47" s="2" customFormat="1" ht="19.5">
      <c r="A99" s="37"/>
      <c r="B99" s="38"/>
      <c r="C99" s="39"/>
      <c r="D99" s="200" t="s">
        <v>326</v>
      </c>
      <c r="E99" s="39"/>
      <c r="F99" s="240" t="s">
        <v>1944</v>
      </c>
      <c r="G99" s="39"/>
      <c r="H99" s="39"/>
      <c r="I99" s="195"/>
      <c r="J99" s="39"/>
      <c r="K99" s="39"/>
      <c r="L99" s="42"/>
      <c r="M99" s="196"/>
      <c r="N99" s="197"/>
      <c r="O99" s="67"/>
      <c r="P99" s="67"/>
      <c r="Q99" s="67"/>
      <c r="R99" s="67"/>
      <c r="S99" s="67"/>
      <c r="T99" s="68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19" t="s">
        <v>326</v>
      </c>
      <c r="AU99" s="19" t="s">
        <v>90</v>
      </c>
    </row>
    <row r="100" spans="2:51" s="13" customFormat="1" ht="11.25">
      <c r="B100" s="198"/>
      <c r="C100" s="199"/>
      <c r="D100" s="200" t="s">
        <v>165</v>
      </c>
      <c r="E100" s="201" t="s">
        <v>79</v>
      </c>
      <c r="F100" s="202" t="s">
        <v>1945</v>
      </c>
      <c r="G100" s="199"/>
      <c r="H100" s="203">
        <v>63600</v>
      </c>
      <c r="I100" s="204"/>
      <c r="J100" s="199"/>
      <c r="K100" s="199"/>
      <c r="L100" s="205"/>
      <c r="M100" s="206"/>
      <c r="N100" s="207"/>
      <c r="O100" s="207"/>
      <c r="P100" s="207"/>
      <c r="Q100" s="207"/>
      <c r="R100" s="207"/>
      <c r="S100" s="207"/>
      <c r="T100" s="208"/>
      <c r="AT100" s="209" t="s">
        <v>165</v>
      </c>
      <c r="AU100" s="209" t="s">
        <v>90</v>
      </c>
      <c r="AV100" s="13" t="s">
        <v>90</v>
      </c>
      <c r="AW100" s="13" t="s">
        <v>41</v>
      </c>
      <c r="AX100" s="13" t="s">
        <v>81</v>
      </c>
      <c r="AY100" s="209" t="s">
        <v>154</v>
      </c>
    </row>
    <row r="101" spans="2:51" s="13" customFormat="1" ht="11.25">
      <c r="B101" s="198"/>
      <c r="C101" s="199"/>
      <c r="D101" s="200" t="s">
        <v>165</v>
      </c>
      <c r="E101" s="201" t="s">
        <v>79</v>
      </c>
      <c r="F101" s="202" t="s">
        <v>1946</v>
      </c>
      <c r="G101" s="199"/>
      <c r="H101" s="203">
        <v>62100</v>
      </c>
      <c r="I101" s="204"/>
      <c r="J101" s="199"/>
      <c r="K101" s="199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165</v>
      </c>
      <c r="AU101" s="209" t="s">
        <v>90</v>
      </c>
      <c r="AV101" s="13" t="s">
        <v>90</v>
      </c>
      <c r="AW101" s="13" t="s">
        <v>41</v>
      </c>
      <c r="AX101" s="13" t="s">
        <v>81</v>
      </c>
      <c r="AY101" s="209" t="s">
        <v>154</v>
      </c>
    </row>
    <row r="102" spans="2:51" s="13" customFormat="1" ht="11.25">
      <c r="B102" s="198"/>
      <c r="C102" s="199"/>
      <c r="D102" s="200" t="s">
        <v>165</v>
      </c>
      <c r="E102" s="201" t="s">
        <v>79</v>
      </c>
      <c r="F102" s="202" t="s">
        <v>1947</v>
      </c>
      <c r="G102" s="199"/>
      <c r="H102" s="203">
        <v>71100</v>
      </c>
      <c r="I102" s="204"/>
      <c r="J102" s="199"/>
      <c r="K102" s="199"/>
      <c r="L102" s="205"/>
      <c r="M102" s="206"/>
      <c r="N102" s="207"/>
      <c r="O102" s="207"/>
      <c r="P102" s="207"/>
      <c r="Q102" s="207"/>
      <c r="R102" s="207"/>
      <c r="S102" s="207"/>
      <c r="T102" s="208"/>
      <c r="AT102" s="209" t="s">
        <v>165</v>
      </c>
      <c r="AU102" s="209" t="s">
        <v>90</v>
      </c>
      <c r="AV102" s="13" t="s">
        <v>90</v>
      </c>
      <c r="AW102" s="13" t="s">
        <v>41</v>
      </c>
      <c r="AX102" s="13" t="s">
        <v>81</v>
      </c>
      <c r="AY102" s="209" t="s">
        <v>154</v>
      </c>
    </row>
    <row r="103" spans="2:51" s="13" customFormat="1" ht="11.25">
      <c r="B103" s="198"/>
      <c r="C103" s="199"/>
      <c r="D103" s="200" t="s">
        <v>165</v>
      </c>
      <c r="E103" s="201" t="s">
        <v>79</v>
      </c>
      <c r="F103" s="202" t="s">
        <v>1948</v>
      </c>
      <c r="G103" s="199"/>
      <c r="H103" s="203">
        <v>108450</v>
      </c>
      <c r="I103" s="204"/>
      <c r="J103" s="199"/>
      <c r="K103" s="199"/>
      <c r="L103" s="205"/>
      <c r="M103" s="206"/>
      <c r="N103" s="207"/>
      <c r="O103" s="207"/>
      <c r="P103" s="207"/>
      <c r="Q103" s="207"/>
      <c r="R103" s="207"/>
      <c r="S103" s="207"/>
      <c r="T103" s="208"/>
      <c r="AT103" s="209" t="s">
        <v>165</v>
      </c>
      <c r="AU103" s="209" t="s">
        <v>90</v>
      </c>
      <c r="AV103" s="13" t="s">
        <v>90</v>
      </c>
      <c r="AW103" s="13" t="s">
        <v>41</v>
      </c>
      <c r="AX103" s="13" t="s">
        <v>81</v>
      </c>
      <c r="AY103" s="209" t="s">
        <v>154</v>
      </c>
    </row>
    <row r="104" spans="2:51" s="13" customFormat="1" ht="11.25">
      <c r="B104" s="198"/>
      <c r="C104" s="199"/>
      <c r="D104" s="200" t="s">
        <v>165</v>
      </c>
      <c r="E104" s="201" t="s">
        <v>79</v>
      </c>
      <c r="F104" s="202" t="s">
        <v>1949</v>
      </c>
      <c r="G104" s="199"/>
      <c r="H104" s="203">
        <v>118350</v>
      </c>
      <c r="I104" s="204"/>
      <c r="J104" s="199"/>
      <c r="K104" s="199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165</v>
      </c>
      <c r="AU104" s="209" t="s">
        <v>90</v>
      </c>
      <c r="AV104" s="13" t="s">
        <v>90</v>
      </c>
      <c r="AW104" s="13" t="s">
        <v>41</v>
      </c>
      <c r="AX104" s="13" t="s">
        <v>81</v>
      </c>
      <c r="AY104" s="209" t="s">
        <v>154</v>
      </c>
    </row>
    <row r="105" spans="2:51" s="13" customFormat="1" ht="11.25">
      <c r="B105" s="198"/>
      <c r="C105" s="199"/>
      <c r="D105" s="200" t="s">
        <v>165</v>
      </c>
      <c r="E105" s="201" t="s">
        <v>79</v>
      </c>
      <c r="F105" s="202" t="s">
        <v>1950</v>
      </c>
      <c r="G105" s="199"/>
      <c r="H105" s="203">
        <v>10000</v>
      </c>
      <c r="I105" s="204"/>
      <c r="J105" s="199"/>
      <c r="K105" s="199"/>
      <c r="L105" s="205"/>
      <c r="M105" s="206"/>
      <c r="N105" s="207"/>
      <c r="O105" s="207"/>
      <c r="P105" s="207"/>
      <c r="Q105" s="207"/>
      <c r="R105" s="207"/>
      <c r="S105" s="207"/>
      <c r="T105" s="208"/>
      <c r="AT105" s="209" t="s">
        <v>165</v>
      </c>
      <c r="AU105" s="209" t="s">
        <v>90</v>
      </c>
      <c r="AV105" s="13" t="s">
        <v>90</v>
      </c>
      <c r="AW105" s="13" t="s">
        <v>41</v>
      </c>
      <c r="AX105" s="13" t="s">
        <v>81</v>
      </c>
      <c r="AY105" s="209" t="s">
        <v>154</v>
      </c>
    </row>
    <row r="106" spans="2:51" s="16" customFormat="1" ht="11.25">
      <c r="B106" s="245"/>
      <c r="C106" s="246"/>
      <c r="D106" s="200" t="s">
        <v>165</v>
      </c>
      <c r="E106" s="247" t="s">
        <v>79</v>
      </c>
      <c r="F106" s="248" t="s">
        <v>1895</v>
      </c>
      <c r="G106" s="246"/>
      <c r="H106" s="249">
        <v>433600</v>
      </c>
      <c r="I106" s="250"/>
      <c r="J106" s="246"/>
      <c r="K106" s="246"/>
      <c r="L106" s="251"/>
      <c r="M106" s="252"/>
      <c r="N106" s="253"/>
      <c r="O106" s="253"/>
      <c r="P106" s="253"/>
      <c r="Q106" s="253"/>
      <c r="R106" s="253"/>
      <c r="S106" s="253"/>
      <c r="T106" s="254"/>
      <c r="AT106" s="255" t="s">
        <v>165</v>
      </c>
      <c r="AU106" s="255" t="s">
        <v>90</v>
      </c>
      <c r="AV106" s="16" t="s">
        <v>173</v>
      </c>
      <c r="AW106" s="16" t="s">
        <v>41</v>
      </c>
      <c r="AX106" s="16" t="s">
        <v>81</v>
      </c>
      <c r="AY106" s="255" t="s">
        <v>154</v>
      </c>
    </row>
    <row r="107" spans="2:51" s="13" customFormat="1" ht="11.25">
      <c r="B107" s="198"/>
      <c r="C107" s="199"/>
      <c r="D107" s="200" t="s">
        <v>165</v>
      </c>
      <c r="E107" s="201" t="s">
        <v>79</v>
      </c>
      <c r="F107" s="202" t="s">
        <v>88</v>
      </c>
      <c r="G107" s="199"/>
      <c r="H107" s="203">
        <v>1</v>
      </c>
      <c r="I107" s="204"/>
      <c r="J107" s="199"/>
      <c r="K107" s="199"/>
      <c r="L107" s="205"/>
      <c r="M107" s="206"/>
      <c r="N107" s="207"/>
      <c r="O107" s="207"/>
      <c r="P107" s="207"/>
      <c r="Q107" s="207"/>
      <c r="R107" s="207"/>
      <c r="S107" s="207"/>
      <c r="T107" s="208"/>
      <c r="AT107" s="209" t="s">
        <v>165</v>
      </c>
      <c r="AU107" s="209" t="s">
        <v>90</v>
      </c>
      <c r="AV107" s="13" t="s">
        <v>90</v>
      </c>
      <c r="AW107" s="13" t="s">
        <v>41</v>
      </c>
      <c r="AX107" s="13" t="s">
        <v>88</v>
      </c>
      <c r="AY107" s="209" t="s">
        <v>154</v>
      </c>
    </row>
    <row r="108" spans="1:65" s="2" customFormat="1" ht="16.5" customHeight="1">
      <c r="A108" s="37"/>
      <c r="B108" s="38"/>
      <c r="C108" s="181" t="s">
        <v>213</v>
      </c>
      <c r="D108" s="181" t="s">
        <v>156</v>
      </c>
      <c r="E108" s="182" t="s">
        <v>1951</v>
      </c>
      <c r="F108" s="183" t="s">
        <v>1952</v>
      </c>
      <c r="G108" s="184" t="s">
        <v>1923</v>
      </c>
      <c r="H108" s="185">
        <v>1</v>
      </c>
      <c r="I108" s="186"/>
      <c r="J108" s="185">
        <f>ROUND(I108*H108,2)</f>
        <v>0</v>
      </c>
      <c r="K108" s="183" t="s">
        <v>79</v>
      </c>
      <c r="L108" s="42"/>
      <c r="M108" s="259" t="s">
        <v>79</v>
      </c>
      <c r="N108" s="260" t="s">
        <v>51</v>
      </c>
      <c r="O108" s="243"/>
      <c r="P108" s="261">
        <f>O108*H108</f>
        <v>0</v>
      </c>
      <c r="Q108" s="261">
        <v>0</v>
      </c>
      <c r="R108" s="261">
        <f>Q108*H108</f>
        <v>0</v>
      </c>
      <c r="S108" s="261">
        <v>0</v>
      </c>
      <c r="T108" s="262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91" t="s">
        <v>1915</v>
      </c>
      <c r="AT108" s="191" t="s">
        <v>156</v>
      </c>
      <c r="AU108" s="191" t="s">
        <v>90</v>
      </c>
      <c r="AY108" s="19" t="s">
        <v>154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19" t="s">
        <v>88</v>
      </c>
      <c r="BK108" s="192">
        <f>ROUND(I108*H108,2)</f>
        <v>0</v>
      </c>
      <c r="BL108" s="19" t="s">
        <v>1915</v>
      </c>
      <c r="BM108" s="191" t="s">
        <v>1953</v>
      </c>
    </row>
    <row r="109" spans="1:31" s="2" customFormat="1" ht="6.95" customHeight="1">
      <c r="A109" s="37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42"/>
      <c r="M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</sheetData>
  <sheetProtection algorithmName="SHA-512" hashValue="S1XNjz2p5Rif3xGEAH4F/XaOfchps8m/fOFPny20w8YHXU16Mu5E0It0RhME3+vciUmy979mamNu9ygn/jIaRg==" saltValue="BYpA1h1p7mlKgFm7FXdDLxgFxrbFE5POHNgsD6EYwa6p5B/QicFFTH6bO5hTGf/PKsdgxGZRdI+1DUN4H0xdGg==" spinCount="100000" sheet="1" objects="1" scenarios="1" formatColumns="0" formatRows="0" autoFilter="0"/>
  <autoFilter ref="C81:K108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PRAC-64-LENKA\Lenka</dc:creator>
  <cp:keywords/>
  <dc:description/>
  <cp:lastModifiedBy>Olga Čermáková</cp:lastModifiedBy>
  <dcterms:created xsi:type="dcterms:W3CDTF">2021-10-21T13:29:43Z</dcterms:created>
  <dcterms:modified xsi:type="dcterms:W3CDTF">2021-11-10T13:05:23Z</dcterms:modified>
  <cp:category/>
  <cp:version/>
  <cp:contentType/>
  <cp:contentStatus/>
</cp:coreProperties>
</file>